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LIC\SECC\SEI 2026\PREGÃO\Solução Upgrade Telefonia IP\"/>
    </mc:Choice>
  </mc:AlternateContent>
  <xr:revisionPtr revIDLastSave="0" documentId="13_ncr:1_{1CD83305-524C-43EB-99CA-C5D222A9C8A8}" xr6:coauthVersionLast="47" xr6:coauthVersionMax="47" xr10:uidLastSave="{00000000-0000-0000-0000-000000000000}"/>
  <bookViews>
    <workbookView xWindow="-120" yWindow="-120" windowWidth="29040" windowHeight="15720" xr2:uid="{74595F2B-E6BD-4732-9BF7-8AFDFA990EE9}"/>
  </bookViews>
  <sheets>
    <sheet name="Pesquisa" sheetId="1" r:id="rId1"/>
    <sheet name="Fonte de Dados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3" i="1" l="1"/>
  <c r="Q25" i="1"/>
  <c r="Q26" i="1"/>
  <c r="Q24" i="1"/>
  <c r="R24" i="1" s="1"/>
  <c r="O26" i="1"/>
  <c r="O25" i="1"/>
  <c r="O24" i="1"/>
  <c r="O23" i="1"/>
  <c r="O15" i="1"/>
  <c r="O16" i="1"/>
  <c r="O17" i="1"/>
  <c r="O14" i="1"/>
  <c r="N19" i="4"/>
  <c r="N17" i="4"/>
  <c r="N7" i="4"/>
  <c r="N8" i="4"/>
  <c r="P19" i="4"/>
  <c r="P17" i="4"/>
  <c r="P8" i="4"/>
  <c r="P7" i="4"/>
  <c r="Q7" i="4" s="1"/>
  <c r="R25" i="1"/>
  <c r="R26" i="1"/>
  <c r="K26" i="1"/>
  <c r="K25" i="1"/>
  <c r="K24" i="1"/>
  <c r="I26" i="1"/>
  <c r="I25" i="1"/>
  <c r="I24" i="1"/>
  <c r="G26" i="1"/>
  <c r="G25" i="1"/>
  <c r="G24" i="1"/>
  <c r="K17" i="1"/>
  <c r="K16" i="1"/>
  <c r="K15" i="1"/>
  <c r="I17" i="1"/>
  <c r="I16" i="1"/>
  <c r="I15" i="1"/>
  <c r="G15" i="1"/>
  <c r="G16" i="1"/>
  <c r="G17" i="1"/>
  <c r="G31" i="4"/>
  <c r="H31" i="4" s="1"/>
  <c r="H28" i="4"/>
  <c r="G28" i="4"/>
  <c r="G25" i="4"/>
  <c r="G24" i="4"/>
  <c r="G23" i="4"/>
  <c r="H23" i="4" s="1"/>
  <c r="H20" i="4"/>
  <c r="G20" i="4"/>
  <c r="G17" i="4"/>
  <c r="G16" i="4"/>
  <c r="G15" i="4"/>
  <c r="H12" i="4"/>
  <c r="G12" i="4"/>
  <c r="G9" i="4"/>
  <c r="G8" i="4"/>
  <c r="H7" i="4"/>
  <c r="G7" i="4"/>
  <c r="H4" i="4"/>
  <c r="G4" i="4"/>
  <c r="J23" i="1"/>
  <c r="H23" i="1"/>
  <c r="I23" i="1" s="1"/>
  <c r="I27" i="1" s="1"/>
  <c r="F23" i="1"/>
  <c r="L14" i="1"/>
  <c r="J14" i="1"/>
  <c r="K14" i="1" s="1"/>
  <c r="H14" i="1"/>
  <c r="I14" i="1" s="1"/>
  <c r="F14" i="1"/>
  <c r="G14" i="1" s="1"/>
  <c r="K18" i="1" l="1"/>
  <c r="I18" i="1"/>
  <c r="G18" i="1"/>
  <c r="R23" i="1"/>
  <c r="R27" i="1" s="1"/>
  <c r="Q17" i="4"/>
  <c r="K23" i="1"/>
  <c r="K27" i="1" s="1"/>
  <c r="G23" i="1"/>
  <c r="G27" i="1" s="1"/>
  <c r="H15" i="4"/>
</calcChain>
</file>

<file path=xl/sharedStrings.xml><?xml version="1.0" encoding="utf-8"?>
<sst xmlns="http://schemas.openxmlformats.org/spreadsheetml/2006/main" count="195" uniqueCount="61">
  <si>
    <t>MINISTÉRIO DOS TRANSPORTES</t>
  </si>
  <si>
    <t>SECRETARIA EXECUTIVA</t>
  </si>
  <si>
    <t>SUBSECRETARIA DE PLANEJAMENTO, ORÇAMENTO E ADMINISTRAÇÃO</t>
  </si>
  <si>
    <t>Planilha Estimativa de Custos e Formação de Preços</t>
  </si>
  <si>
    <t>UN</t>
  </si>
  <si>
    <t>CATSER</t>
  </si>
  <si>
    <t xml:space="preserve"> </t>
  </si>
  <si>
    <t>Média Aritmética</t>
  </si>
  <si>
    <t xml:space="preserve"> Aparelho telefônico VoIP Tipo 2 - Modelo J179</t>
  </si>
  <si>
    <t>Aparelho telefônico VoIP Tipo 3 - Modelo K155</t>
  </si>
  <si>
    <t>Serviços técnicos especializados de implantação da solução de upgrade de telefonia IP, com hospedagem da plataforma em nuvem oficialmente suportada e homologada pelo fabricante Avaya, incluindo implantação e configuração de URA, suporte técnico e manutenção especializada pelo prazo de 24 (vinte e quatro) meses.</t>
  </si>
  <si>
    <t>Aparelho telefônico IP tipo 1, com tecnologia VoIP, modelo de referência J139, fornecimento sob demanda.</t>
  </si>
  <si>
    <t>Aparelho telefônico IP tipo 2, com tecnologia VoIP, modelo de referência J179, fornecimento sob demanda.</t>
  </si>
  <si>
    <t>Aparelho telefônico IP tipo 3, com tecnologia VoIP, modelo de referência K155, fornecimento sob demanda.</t>
  </si>
  <si>
    <t>Mês</t>
  </si>
  <si>
    <t>Unidade</t>
  </si>
  <si>
    <t>Grupo Único</t>
  </si>
  <si>
    <t>Subitens</t>
  </si>
  <si>
    <t>Valor excluído por ser considerado excessivamente alto quando considerado a série de valores do mesmo produto/serviço</t>
  </si>
  <si>
    <t>Coeficiente de Variação</t>
  </si>
  <si>
    <t>Valor Unitário</t>
  </si>
  <si>
    <t>Quantidade</t>
  </si>
  <si>
    <t>Descrição</t>
  </si>
  <si>
    <t>Valor Total</t>
  </si>
  <si>
    <t>COORDENAÇÃO GERAL DE LICITAÇÃO E CONTRATOS</t>
  </si>
  <si>
    <t>COORDENAÇÃO DE LICITAÇÃO E CONTRATOS</t>
  </si>
  <si>
    <t>Grupo</t>
  </si>
  <si>
    <t>Item</t>
  </si>
  <si>
    <t>Prazo</t>
  </si>
  <si>
    <t>Valor mensal</t>
  </si>
  <si>
    <t>Valor anual</t>
  </si>
  <si>
    <t>Valor Bienal</t>
  </si>
  <si>
    <t>Grupo único</t>
  </si>
  <si>
    <t>24 meses</t>
  </si>
  <si>
    <t>Valor Geral</t>
  </si>
  <si>
    <r>
      <rPr>
        <b/>
        <sz val="10"/>
        <rFont val="Aptos Narrow"/>
        <family val="2"/>
        <scheme val="minor"/>
      </rPr>
      <t>Processo:</t>
    </r>
    <r>
      <rPr>
        <sz val="10"/>
        <rFont val="Aptos Narrow"/>
        <family val="2"/>
        <scheme val="minor"/>
      </rPr>
      <t xml:space="preserve"> n° 50000.006783/2026-51</t>
    </r>
  </si>
  <si>
    <r>
      <rPr>
        <b/>
        <sz val="10"/>
        <rFont val="Aptos Narrow"/>
        <family val="2"/>
        <scheme val="minor"/>
      </rPr>
      <t xml:space="preserve">Tipo/Local: </t>
    </r>
    <r>
      <rPr>
        <sz val="10"/>
        <rFont val="Aptos Narrow"/>
        <family val="2"/>
        <scheme val="minor"/>
      </rPr>
      <t>Ed. Sede e Anexos - Bloco "R"</t>
    </r>
  </si>
  <si>
    <t>Qtd.</t>
  </si>
  <si>
    <t>Descrição Resumida</t>
  </si>
  <si>
    <t>Serviços técnicos - instalação de Upgrade.</t>
  </si>
  <si>
    <t>Aparelho VoIP Tipo 1 - Modelo J139 / sob demanda</t>
  </si>
  <si>
    <t>Resultado 1
Valor Unitário</t>
  </si>
  <si>
    <t>Resultado 2
Valor Unitário</t>
  </si>
  <si>
    <t>Resultado 3
Valor Unitário</t>
  </si>
  <si>
    <t>Resultado 1
Valor Total</t>
  </si>
  <si>
    <t>Resultado 2
Valor Total</t>
  </si>
  <si>
    <t>Resultado 3
Valor Total</t>
  </si>
  <si>
    <t>Valores Escolhidos</t>
  </si>
  <si>
    <t>* Valor atualizado conforme incidência do IPCA acumulado de 12/2021 a 04/2026</t>
  </si>
  <si>
    <t>* Valor atualizado conforme incidência do IPCA (+25,024%) acumulado de 12/2021 a 04/2026</t>
  </si>
  <si>
    <t>Resultado 4
Valor Unitário</t>
  </si>
  <si>
    <t>Resultado 5
Valor Unitário</t>
  </si>
  <si>
    <t>Resultado 6
Valor Unitário</t>
  </si>
  <si>
    <t>Resultado 1 - Proposta Comercial Betta_Tech (CNPJ: 14.323.248/0001-06)</t>
  </si>
  <si>
    <t>Resultado 2 - Proposta Comercial LGIT (CNPJ: 07.860.896/0001-28)</t>
  </si>
  <si>
    <t>Resultado 3 - Propsota Comercial MAKEONE (CNPJ: 57.229.601/0001-98)</t>
  </si>
  <si>
    <t>Resultado 4 - Ata de Registro de Preços 09/2025. Ministério da Agricultura e Pecuária</t>
  </si>
  <si>
    <t>Resultado 5 - Pregão 08/2021. Conselho Administrativo de Defesa Econômica (CADE)*</t>
  </si>
  <si>
    <t>Resultado 6 - Contrato 28/2021. Agência Nacional de Aviação Civil (ANAC)*</t>
  </si>
  <si>
    <t>Mediana</t>
  </si>
  <si>
    <t>Metodologia Adotada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</si>
</sst>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0.0%"/>
    <numFmt numFmtId="165" formatCode="&quot; &quot;[$R$-416]&quot; &quot;* #,##0.00&quot; &quot;;&quot;-&quot;[$R$-416]&quot; &quot;* #,##0.00&quot; &quot;;&quot; &quot;[$R$-416]&quot; &quot;* &quot;-&quot;#&quot; &quot;;&quot; &quot;@&quot; &quot;"/>
    <numFmt numFmtId="166" formatCode="_-[$R$-416]\ * #,##0.00_-;\-[$R$-416]\ * #,##0.00_-;_-[$R$-416]\ * &quot;-&quot;??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Times New Roman"/>
      <family val="1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CCCCCC"/>
        <bgColor rgb="FFCCCCCC"/>
      </patternFill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4" fillId="0" borderId="0" xfId="0" applyFont="1"/>
    <xf numFmtId="0" fontId="5" fillId="6" borderId="6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 applyAlignment="1">
      <alignment horizontal="center" vertical="center"/>
    </xf>
    <xf numFmtId="44" fontId="4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165" fontId="7" fillId="0" borderId="1" xfId="1" applyNumberFormat="1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165" fontId="4" fillId="4" borderId="1" xfId="1" applyNumberFormat="1" applyFont="1" applyFill="1" applyBorder="1" applyAlignment="1">
      <alignment horizontal="center" vertical="center"/>
    </xf>
    <xf numFmtId="164" fontId="7" fillId="0" borderId="1" xfId="4" applyNumberFormat="1" applyFont="1" applyFill="1" applyBorder="1" applyAlignment="1">
      <alignment horizontal="center" vertical="center"/>
    </xf>
    <xf numFmtId="0" fontId="4" fillId="4" borderId="0" xfId="0" applyFont="1" applyFill="1"/>
    <xf numFmtId="166" fontId="4" fillId="0" borderId="0" xfId="0" applyNumberFormat="1" applyFont="1"/>
    <xf numFmtId="0" fontId="5" fillId="6" borderId="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6" borderId="1" xfId="0" applyFont="1" applyFill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4" fontId="4" fillId="2" borderId="1" xfId="1" applyFont="1" applyFill="1" applyBorder="1" applyAlignment="1">
      <alignment horizontal="center" vertical="center" wrapText="1"/>
    </xf>
    <xf numFmtId="0" fontId="4" fillId="0" borderId="1" xfId="0" applyFont="1" applyBorder="1"/>
    <xf numFmtId="165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165" fontId="7" fillId="0" borderId="3" xfId="1" applyNumberFormat="1" applyFont="1" applyFill="1" applyBorder="1" applyAlignment="1">
      <alignment horizontal="center" vertical="center"/>
    </xf>
    <xf numFmtId="165" fontId="4" fillId="0" borderId="3" xfId="1" applyNumberFormat="1" applyFont="1" applyFill="1" applyBorder="1" applyAlignment="1">
      <alignment horizontal="center" vertical="center"/>
    </xf>
    <xf numFmtId="0" fontId="4" fillId="0" borderId="3" xfId="1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44" fontId="4" fillId="3" borderId="1" xfId="1" applyFont="1" applyFill="1" applyBorder="1" applyAlignment="1">
      <alignment horizontal="center" vertical="center" wrapText="1"/>
    </xf>
    <xf numFmtId="165" fontId="7" fillId="3" borderId="1" xfId="1" applyNumberFormat="1" applyFont="1" applyFill="1" applyBorder="1" applyAlignment="1">
      <alignment horizontal="center" vertical="center"/>
    </xf>
    <xf numFmtId="165" fontId="10" fillId="3" borderId="2" xfId="0" applyNumberFormat="1" applyFont="1" applyFill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166" fontId="10" fillId="3" borderId="1" xfId="0" applyNumberFormat="1" applyFont="1" applyFill="1" applyBorder="1" applyAlignment="1">
      <alignment horizontal="center" vertical="top"/>
    </xf>
    <xf numFmtId="165" fontId="4" fillId="0" borderId="4" xfId="0" applyNumberFormat="1" applyFont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5" fillId="6" borderId="4" xfId="0" applyFont="1" applyFill="1" applyBorder="1" applyAlignment="1">
      <alignment horizontal="center" vertical="center" wrapText="1"/>
    </xf>
    <xf numFmtId="165" fontId="4" fillId="0" borderId="4" xfId="0" applyNumberFormat="1" applyFont="1" applyBorder="1" applyAlignment="1">
      <alignment vertical="center" wrapText="1"/>
    </xf>
    <xf numFmtId="0" fontId="4" fillId="0" borderId="9" xfId="1" applyNumberFormat="1" applyFont="1" applyFill="1" applyBorder="1" applyAlignment="1">
      <alignment horizontal="center" vertical="center"/>
    </xf>
    <xf numFmtId="165" fontId="4" fillId="0" borderId="6" xfId="0" applyNumberFormat="1" applyFont="1" applyBorder="1" applyAlignment="1">
      <alignment vertical="center" wrapText="1"/>
    </xf>
    <xf numFmtId="0" fontId="0" fillId="0" borderId="1" xfId="0" applyBorder="1"/>
    <xf numFmtId="0" fontId="8" fillId="7" borderId="10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7" borderId="11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</cellXfs>
  <cellStyles count="5">
    <cellStyle name="Moeda" xfId="1" builtinId="4"/>
    <cellStyle name="Normal" xfId="0" builtinId="0"/>
    <cellStyle name="Normal 2 3 3 2" xfId="2" xr:uid="{2FA1EC93-6850-4B6F-B364-7F6571AC1CC1}"/>
    <cellStyle name="Porcentagem" xfId="4" builtinId="5"/>
    <cellStyle name="Porcentagem 9" xfId="3" xr:uid="{69A50A52-442A-4E4D-B93A-5C9A4E150D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27149</xdr:colOff>
      <xdr:row>1</xdr:row>
      <xdr:rowOff>151402</xdr:rowOff>
    </xdr:from>
    <xdr:ext cx="756017" cy="662793"/>
    <xdr:pic>
      <xdr:nvPicPr>
        <xdr:cNvPr id="2" name="image3.png">
          <a:extLst>
            <a:ext uri="{FF2B5EF4-FFF2-40B4-BE49-F238E27FC236}">
              <a16:creationId xmlns:a16="http://schemas.microsoft.com/office/drawing/2014/main" id="{04F777A4-AAF3-430D-B34B-23DAFB4A904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149" y="341902"/>
          <a:ext cx="756017" cy="662793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36289-C0E3-4367-868E-C545271316E5}">
  <dimension ref="A1:S37"/>
  <sheetViews>
    <sheetView showGridLines="0" tabSelected="1" topLeftCell="A14" zoomScale="90" zoomScaleNormal="90" workbookViewId="0">
      <selection activeCell="R16" sqref="R16"/>
    </sheetView>
  </sheetViews>
  <sheetFormatPr defaultColWidth="9.140625" defaultRowHeight="13.5" x14ac:dyDescent="0.25"/>
  <cols>
    <col min="1" max="1" width="12" style="1" customWidth="1"/>
    <col min="2" max="2" width="92" style="1" customWidth="1"/>
    <col min="3" max="5" width="12.28515625" style="1" customWidth="1"/>
    <col min="6" max="16" width="14.7109375" style="1" customWidth="1"/>
    <col min="17" max="17" width="16.140625" style="1" customWidth="1"/>
    <col min="18" max="18" width="14.7109375" style="1" customWidth="1"/>
    <col min="19" max="16384" width="9.140625" style="1"/>
  </cols>
  <sheetData>
    <row r="1" spans="1:19" ht="15" customHeight="1" x14ac:dyDescent="0.25"/>
    <row r="2" spans="1:19" ht="15" customHeight="1" x14ac:dyDescent="0.25">
      <c r="B2" s="6" t="s">
        <v>0</v>
      </c>
      <c r="C2" s="6"/>
    </row>
    <row r="3" spans="1:19" ht="15" customHeight="1" x14ac:dyDescent="0.25">
      <c r="B3" s="7" t="s">
        <v>1</v>
      </c>
      <c r="C3" s="7"/>
    </row>
    <row r="4" spans="1:19" ht="15" customHeight="1" x14ac:dyDescent="0.25">
      <c r="B4" s="7" t="s">
        <v>2</v>
      </c>
      <c r="C4" s="7"/>
    </row>
    <row r="5" spans="1:19" ht="15" customHeight="1" x14ac:dyDescent="0.25">
      <c r="B5" s="7" t="s">
        <v>24</v>
      </c>
      <c r="C5" s="7"/>
    </row>
    <row r="6" spans="1:19" ht="15" customHeight="1" x14ac:dyDescent="0.25">
      <c r="B6" s="7" t="s">
        <v>25</v>
      </c>
      <c r="C6" s="7"/>
    </row>
    <row r="7" spans="1:19" ht="9.9499999999999993" customHeight="1" x14ac:dyDescent="0.25"/>
    <row r="8" spans="1:19" ht="15" customHeight="1" x14ac:dyDescent="0.25">
      <c r="A8" s="8" t="s">
        <v>35</v>
      </c>
      <c r="C8" s="8"/>
      <c r="J8" s="9"/>
      <c r="K8" s="9"/>
      <c r="L8" s="9"/>
      <c r="M8" s="9"/>
      <c r="N8" s="9"/>
    </row>
    <row r="9" spans="1:19" ht="15" customHeight="1" x14ac:dyDescent="0.25">
      <c r="A9" s="6" t="s">
        <v>3</v>
      </c>
      <c r="C9" s="6"/>
    </row>
    <row r="10" spans="1:19" ht="15" customHeight="1" x14ac:dyDescent="0.25">
      <c r="A10" s="8" t="s">
        <v>36</v>
      </c>
      <c r="C10" s="8"/>
    </row>
    <row r="11" spans="1:19" x14ac:dyDescent="0.25">
      <c r="P11" s="10"/>
    </row>
    <row r="12" spans="1:19" ht="27.75" customHeight="1" x14ac:dyDescent="0.25">
      <c r="A12" s="37" t="s">
        <v>16</v>
      </c>
      <c r="B12" s="37" t="s">
        <v>22</v>
      </c>
      <c r="C12" s="37" t="s">
        <v>5</v>
      </c>
      <c r="D12" s="37" t="s">
        <v>15</v>
      </c>
      <c r="E12" s="37" t="s">
        <v>21</v>
      </c>
      <c r="F12" s="59" t="s">
        <v>20</v>
      </c>
      <c r="G12" s="60"/>
      <c r="H12" s="60"/>
      <c r="I12" s="60"/>
      <c r="J12" s="60"/>
      <c r="K12" s="60"/>
      <c r="L12" s="60"/>
      <c r="M12" s="60"/>
      <c r="N12" s="61"/>
      <c r="O12" s="62" t="s">
        <v>19</v>
      </c>
    </row>
    <row r="13" spans="1:19" ht="27.75" customHeight="1" x14ac:dyDescent="0.25">
      <c r="A13" s="11" t="s">
        <v>17</v>
      </c>
      <c r="B13" s="12"/>
      <c r="C13" s="11"/>
      <c r="D13" s="11" t="s">
        <v>4</v>
      </c>
      <c r="E13" s="11"/>
      <c r="F13" s="28" t="s">
        <v>41</v>
      </c>
      <c r="G13" s="28" t="s">
        <v>44</v>
      </c>
      <c r="H13" s="28" t="s">
        <v>42</v>
      </c>
      <c r="I13" s="28" t="s">
        <v>45</v>
      </c>
      <c r="J13" s="28" t="s">
        <v>43</v>
      </c>
      <c r="K13" s="28" t="s">
        <v>46</v>
      </c>
      <c r="L13" s="28" t="s">
        <v>50</v>
      </c>
      <c r="M13" s="28" t="s">
        <v>51</v>
      </c>
      <c r="N13" s="28" t="s">
        <v>52</v>
      </c>
      <c r="O13" s="63"/>
    </row>
    <row r="14" spans="1:19" ht="44.25" customHeight="1" x14ac:dyDescent="0.25">
      <c r="A14" s="13">
        <v>1</v>
      </c>
      <c r="B14" s="14" t="s">
        <v>10</v>
      </c>
      <c r="C14" s="3">
        <v>19739</v>
      </c>
      <c r="D14" s="3" t="s">
        <v>14</v>
      </c>
      <c r="E14" s="3">
        <v>24</v>
      </c>
      <c r="F14" s="15">
        <f>1554480/24</f>
        <v>64770</v>
      </c>
      <c r="G14" s="15">
        <f>F14*$E$14</f>
        <v>1554480</v>
      </c>
      <c r="H14" s="15">
        <f>1502400/24</f>
        <v>62600</v>
      </c>
      <c r="I14" s="15">
        <f>H14*$E$14</f>
        <v>1502400</v>
      </c>
      <c r="J14" s="16">
        <f>1642320/24</f>
        <v>68430</v>
      </c>
      <c r="K14" s="15">
        <f>J14*$E$14</f>
        <v>1642320</v>
      </c>
      <c r="L14" s="17">
        <f>2578344/24</f>
        <v>107431</v>
      </c>
      <c r="M14" s="58"/>
      <c r="N14" s="58"/>
      <c r="O14" s="18">
        <f>(_xlfn.STDEV.S(F14,H14,J14,L14,M14,N14)/(AVERAGE(F14,H14,J14,L14,M14,N14)))</f>
        <v>0.2799054018301797</v>
      </c>
      <c r="P14" s="20"/>
      <c r="Q14"/>
      <c r="R14"/>
      <c r="S14"/>
    </row>
    <row r="15" spans="1:19" ht="44.25" customHeight="1" x14ac:dyDescent="0.25">
      <c r="A15" s="13">
        <v>2</v>
      </c>
      <c r="B15" s="14" t="s">
        <v>11</v>
      </c>
      <c r="C15" s="3">
        <v>618993</v>
      </c>
      <c r="D15" s="3" t="s">
        <v>15</v>
      </c>
      <c r="E15" s="3">
        <v>100</v>
      </c>
      <c r="F15" s="15">
        <v>1660</v>
      </c>
      <c r="G15" s="15">
        <f t="shared" ref="G15:I17" si="0">F15*$E$14</f>
        <v>39840</v>
      </c>
      <c r="H15" s="15">
        <v>1490</v>
      </c>
      <c r="I15" s="15">
        <f t="shared" si="0"/>
        <v>35760</v>
      </c>
      <c r="J15" s="16">
        <v>1520</v>
      </c>
      <c r="K15" s="15">
        <f t="shared" ref="K15" si="1">J15*$E$14</f>
        <v>36480</v>
      </c>
      <c r="L15" s="16">
        <v>1398</v>
      </c>
      <c r="M15" s="57">
        <v>792.65215999999998</v>
      </c>
      <c r="N15" s="55">
        <v>498.84575999999998</v>
      </c>
      <c r="O15" s="18">
        <f t="shared" ref="O15:O17" si="2">(_xlfn.STDEV.S(F15,H15,J15,L15,M15,N15)/(AVERAGE(F15,H15,J15,L15,M15,N15)))</f>
        <v>0.3807619267939546</v>
      </c>
      <c r="Q15"/>
      <c r="R15"/>
      <c r="S15"/>
    </row>
    <row r="16" spans="1:19" ht="44.25" customHeight="1" x14ac:dyDescent="0.25">
      <c r="A16" s="13">
        <v>3</v>
      </c>
      <c r="B16" s="14" t="s">
        <v>12</v>
      </c>
      <c r="C16" s="3">
        <v>618994</v>
      </c>
      <c r="D16" s="3" t="s">
        <v>15</v>
      </c>
      <c r="E16" s="3">
        <v>46</v>
      </c>
      <c r="F16" s="15">
        <v>2490</v>
      </c>
      <c r="G16" s="15">
        <f t="shared" si="0"/>
        <v>59760</v>
      </c>
      <c r="H16" s="15">
        <v>2575</v>
      </c>
      <c r="I16" s="15">
        <f t="shared" si="0"/>
        <v>61800</v>
      </c>
      <c r="J16" s="16">
        <v>2610</v>
      </c>
      <c r="K16" s="15">
        <f t="shared" ref="K16" si="3">J16*$E$14</f>
        <v>62640</v>
      </c>
      <c r="L16" s="56"/>
      <c r="M16" s="55">
        <v>775.14880000000005</v>
      </c>
      <c r="N16" s="55"/>
      <c r="O16" s="18">
        <f t="shared" si="2"/>
        <v>0.42272151536714581</v>
      </c>
      <c r="Q16"/>
      <c r="R16"/>
      <c r="S16"/>
    </row>
    <row r="17" spans="1:19" ht="43.5" customHeight="1" x14ac:dyDescent="0.25">
      <c r="A17" s="31">
        <v>4</v>
      </c>
      <c r="B17" s="32" t="s">
        <v>13</v>
      </c>
      <c r="C17" s="33">
        <v>618994</v>
      </c>
      <c r="D17" s="33" t="s">
        <v>15</v>
      </c>
      <c r="E17" s="33">
        <v>30</v>
      </c>
      <c r="F17" s="34">
        <v>6080</v>
      </c>
      <c r="G17" s="15">
        <f t="shared" si="0"/>
        <v>145920</v>
      </c>
      <c r="H17" s="34">
        <v>5660</v>
      </c>
      <c r="I17" s="15">
        <f t="shared" si="0"/>
        <v>135840</v>
      </c>
      <c r="J17" s="35">
        <v>5990</v>
      </c>
      <c r="K17" s="15">
        <f t="shared" ref="K17" si="4">J17*$E$14</f>
        <v>143760</v>
      </c>
      <c r="L17" s="36"/>
      <c r="N17" s="55">
        <v>1736.5833600000001</v>
      </c>
      <c r="O17" s="18">
        <f t="shared" si="2"/>
        <v>0.43037960200551328</v>
      </c>
      <c r="Q17"/>
      <c r="R17"/>
      <c r="S17"/>
    </row>
    <row r="18" spans="1:19" ht="43.5" customHeight="1" x14ac:dyDescent="0.25">
      <c r="A18" s="29"/>
      <c r="B18" s="29"/>
      <c r="C18" s="29"/>
      <c r="D18" s="29"/>
      <c r="E18" s="29"/>
      <c r="F18" s="29"/>
      <c r="G18" s="30">
        <f>SUM(G14:G17)</f>
        <v>1800000</v>
      </c>
      <c r="H18" s="29"/>
      <c r="I18" s="30">
        <f>SUM(I14:I17)</f>
        <v>1735800</v>
      </c>
      <c r="J18" s="29"/>
      <c r="K18" s="30">
        <f>SUM(K14:K17)</f>
        <v>1885200</v>
      </c>
      <c r="L18" s="29"/>
      <c r="M18" s="29"/>
      <c r="N18" s="29"/>
      <c r="O18" s="29"/>
      <c r="Q18"/>
      <c r="R18"/>
      <c r="S18"/>
    </row>
    <row r="19" spans="1:19" ht="15" x14ac:dyDescent="0.25">
      <c r="A19" s="19" t="s">
        <v>18</v>
      </c>
      <c r="B19" s="19"/>
      <c r="C19"/>
      <c r="F19" s="1" t="s">
        <v>6</v>
      </c>
      <c r="Q19"/>
      <c r="R19"/>
      <c r="S19"/>
    </row>
    <row r="20" spans="1:19" ht="13.5" customHeight="1" x14ac:dyDescent="0.25"/>
    <row r="21" spans="1:19" ht="27.75" customHeight="1" x14ac:dyDescent="0.25">
      <c r="A21" s="37" t="s">
        <v>16</v>
      </c>
      <c r="B21" s="37" t="s">
        <v>22</v>
      </c>
      <c r="C21" s="37" t="s">
        <v>5</v>
      </c>
      <c r="D21" s="37" t="s">
        <v>15</v>
      </c>
      <c r="E21" s="37" t="s">
        <v>21</v>
      </c>
      <c r="F21" s="59" t="s">
        <v>20</v>
      </c>
      <c r="G21" s="60"/>
      <c r="H21" s="60"/>
      <c r="I21" s="60"/>
      <c r="J21" s="60"/>
      <c r="K21" s="60"/>
      <c r="L21" s="60"/>
      <c r="M21" s="60"/>
      <c r="N21" s="61"/>
      <c r="O21" s="62" t="s">
        <v>19</v>
      </c>
      <c r="P21" s="62" t="s">
        <v>60</v>
      </c>
      <c r="Q21" s="62" t="s">
        <v>20</v>
      </c>
      <c r="R21" s="62" t="s">
        <v>23</v>
      </c>
    </row>
    <row r="22" spans="1:19" ht="27.75" customHeight="1" x14ac:dyDescent="0.25">
      <c r="A22" s="11" t="s">
        <v>17</v>
      </c>
      <c r="B22" s="12"/>
      <c r="C22" s="11"/>
      <c r="D22" s="11"/>
      <c r="E22" s="11"/>
      <c r="F22" s="28" t="s">
        <v>41</v>
      </c>
      <c r="G22" s="28" t="s">
        <v>44</v>
      </c>
      <c r="H22" s="38" t="s">
        <v>42</v>
      </c>
      <c r="I22" s="38" t="s">
        <v>45</v>
      </c>
      <c r="J22" s="28" t="s">
        <v>43</v>
      </c>
      <c r="K22" s="28" t="s">
        <v>46</v>
      </c>
      <c r="L22" s="28" t="s">
        <v>50</v>
      </c>
      <c r="M22" s="28" t="s">
        <v>51</v>
      </c>
      <c r="N22" s="28" t="s">
        <v>52</v>
      </c>
      <c r="O22" s="63"/>
      <c r="P22" s="63"/>
      <c r="Q22" s="63"/>
      <c r="R22" s="63"/>
    </row>
    <row r="23" spans="1:19" ht="44.25" customHeight="1" x14ac:dyDescent="0.25">
      <c r="A23" s="13">
        <v>1</v>
      </c>
      <c r="B23" s="14" t="s">
        <v>10</v>
      </c>
      <c r="C23" s="3">
        <v>19739</v>
      </c>
      <c r="D23" s="3" t="s">
        <v>14</v>
      </c>
      <c r="E23" s="3">
        <v>24</v>
      </c>
      <c r="F23" s="15">
        <f>1554480/24</f>
        <v>64770</v>
      </c>
      <c r="G23" s="15">
        <f>F23*$E$14</f>
        <v>1554480</v>
      </c>
      <c r="H23" s="39">
        <f>1502400/24</f>
        <v>62600</v>
      </c>
      <c r="I23" s="39">
        <f>H23*$E$14</f>
        <v>1502400</v>
      </c>
      <c r="J23" s="16">
        <f>1642320/24</f>
        <v>68430</v>
      </c>
      <c r="K23" s="15">
        <f>J23*$E$14</f>
        <v>1642320</v>
      </c>
      <c r="L23" s="17"/>
      <c r="M23" s="58"/>
      <c r="N23" s="58"/>
      <c r="O23" s="18">
        <f>(_xlfn.STDEV.S(F23,H23,J23,L23,M23,N23)/(AVERAGE(F23,H23,J23,L23,M23,N23)))</f>
        <v>4.514652149414345E-2</v>
      </c>
      <c r="P23" s="18" t="s">
        <v>7</v>
      </c>
      <c r="Q23" s="16">
        <f>AVERAGE(F23,H23,J23,L23,M23,N23)</f>
        <v>65266.666666666664</v>
      </c>
      <c r="R23" s="41">
        <f>Q23*E23</f>
        <v>1566400</v>
      </c>
    </row>
    <row r="24" spans="1:19" ht="44.25" customHeight="1" x14ac:dyDescent="0.25">
      <c r="A24" s="13">
        <v>2</v>
      </c>
      <c r="B24" s="14" t="s">
        <v>11</v>
      </c>
      <c r="C24" s="3">
        <v>618993</v>
      </c>
      <c r="D24" s="3" t="s">
        <v>15</v>
      </c>
      <c r="E24" s="3">
        <v>100</v>
      </c>
      <c r="F24" s="15">
        <v>1660</v>
      </c>
      <c r="G24" s="15">
        <f t="shared" ref="G24" si="5">F24*$E$14</f>
        <v>39840</v>
      </c>
      <c r="H24" s="39">
        <v>1490</v>
      </c>
      <c r="I24" s="39">
        <f t="shared" ref="I24" si="6">H24*$E$14</f>
        <v>35760</v>
      </c>
      <c r="J24" s="16">
        <v>1520</v>
      </c>
      <c r="K24" s="15">
        <f t="shared" ref="K24" si="7">J24*$E$14</f>
        <v>36480</v>
      </c>
      <c r="L24" s="16">
        <v>1398</v>
      </c>
      <c r="M24" s="57">
        <v>792.65215999999998</v>
      </c>
      <c r="N24" s="55">
        <v>498.84575999999998</v>
      </c>
      <c r="O24" s="18">
        <f t="shared" ref="O24:P26" si="8">(_xlfn.STDEV.S(F24,H24,J24,L24,M24,N24)/(AVERAGE(F24,H24,J24,L24,M24,N24)))</f>
        <v>0.3807619267939546</v>
      </c>
      <c r="P24" s="18" t="s">
        <v>59</v>
      </c>
      <c r="Q24" s="16">
        <f>MEDIAN(F24,H24,J24,L24,M24,N24)</f>
        <v>1444</v>
      </c>
      <c r="R24" s="41">
        <f>Q24*E24</f>
        <v>144400</v>
      </c>
    </row>
    <row r="25" spans="1:19" ht="44.25" customHeight="1" x14ac:dyDescent="0.25">
      <c r="A25" s="13">
        <v>3</v>
      </c>
      <c r="B25" s="14" t="s">
        <v>12</v>
      </c>
      <c r="C25" s="3">
        <v>618994</v>
      </c>
      <c r="D25" s="3" t="s">
        <v>15</v>
      </c>
      <c r="E25" s="3">
        <v>46</v>
      </c>
      <c r="F25" s="15">
        <v>2490</v>
      </c>
      <c r="G25" s="15">
        <f t="shared" ref="G25" si="9">F25*$E$14</f>
        <v>59760</v>
      </c>
      <c r="H25" s="39">
        <v>2575</v>
      </c>
      <c r="I25" s="39">
        <f t="shared" ref="I25" si="10">H25*$E$14</f>
        <v>61800</v>
      </c>
      <c r="J25" s="16">
        <v>2610</v>
      </c>
      <c r="K25" s="15">
        <f t="shared" ref="K25" si="11">J25*$E$14</f>
        <v>62640</v>
      </c>
      <c r="L25" s="56"/>
      <c r="M25" s="55">
        <v>775.14880000000005</v>
      </c>
      <c r="N25" s="55"/>
      <c r="O25" s="18">
        <f t="shared" si="8"/>
        <v>0.42272151536714581</v>
      </c>
      <c r="P25" s="18" t="s">
        <v>59</v>
      </c>
      <c r="Q25" s="16">
        <f>MEDIAN(F25,H25,J25,L25,M25,N25)</f>
        <v>2532.5</v>
      </c>
      <c r="R25" s="41">
        <f>Q25*E25</f>
        <v>116495</v>
      </c>
    </row>
    <row r="26" spans="1:19" ht="44.25" customHeight="1" x14ac:dyDescent="0.25">
      <c r="A26" s="13">
        <v>4</v>
      </c>
      <c r="B26" s="14" t="s">
        <v>13</v>
      </c>
      <c r="C26" s="3">
        <v>618994</v>
      </c>
      <c r="D26" s="3" t="s">
        <v>15</v>
      </c>
      <c r="E26" s="3">
        <v>30</v>
      </c>
      <c r="F26" s="15">
        <v>6080</v>
      </c>
      <c r="G26" s="15">
        <f t="shared" ref="G26" si="12">F26*$E$14</f>
        <v>145920</v>
      </c>
      <c r="H26" s="39">
        <v>5660</v>
      </c>
      <c r="I26" s="39">
        <f t="shared" ref="I26" si="13">H26*$E$14</f>
        <v>135840</v>
      </c>
      <c r="J26" s="16">
        <v>5990</v>
      </c>
      <c r="K26" s="15">
        <f t="shared" ref="K26" si="14">J26*$E$14</f>
        <v>143760</v>
      </c>
      <c r="L26" s="36"/>
      <c r="N26" s="55">
        <v>1736.5833600000001</v>
      </c>
      <c r="O26" s="18">
        <f t="shared" si="8"/>
        <v>0.43037960200551328</v>
      </c>
      <c r="P26" s="18" t="s">
        <v>59</v>
      </c>
      <c r="Q26" s="16">
        <f>MEDIAN(F26,H26,J26,L26,M26,N26)</f>
        <v>5825</v>
      </c>
      <c r="R26" s="41">
        <f>Q26*E26</f>
        <v>174750</v>
      </c>
    </row>
    <row r="27" spans="1:19" ht="44.25" customHeight="1" x14ac:dyDescent="0.25">
      <c r="A27" s="29"/>
      <c r="B27" s="29"/>
      <c r="C27" s="29"/>
      <c r="D27" s="29"/>
      <c r="E27" s="29"/>
      <c r="F27" s="29"/>
      <c r="G27" s="30">
        <f>SUM(G23:G26)</f>
        <v>1800000</v>
      </c>
      <c r="H27" s="29"/>
      <c r="I27" s="40">
        <f>SUM(I23:I26)</f>
        <v>1735800</v>
      </c>
      <c r="J27" s="29"/>
      <c r="K27" s="30">
        <f>SUM(K23:K26)</f>
        <v>1885200</v>
      </c>
      <c r="L27" s="29"/>
      <c r="M27" s="29"/>
      <c r="N27" s="29"/>
      <c r="O27" s="29"/>
      <c r="P27" s="29"/>
      <c r="Q27" s="29"/>
      <c r="R27" s="42">
        <f>SUM(R23:R26)</f>
        <v>2002045</v>
      </c>
    </row>
    <row r="28" spans="1:19" ht="15" x14ac:dyDescent="0.25">
      <c r="F28" s="20"/>
      <c r="G28" s="20"/>
      <c r="H28" s="43" t="s">
        <v>47</v>
      </c>
      <c r="I28" s="43"/>
      <c r="J28" s="20"/>
      <c r="K28" s="20"/>
      <c r="P28"/>
      <c r="Q28"/>
      <c r="R28"/>
    </row>
    <row r="29" spans="1:19" x14ac:dyDescent="0.25">
      <c r="F29" s="20"/>
      <c r="G29" s="20"/>
      <c r="H29" s="20"/>
      <c r="I29" s="20"/>
      <c r="J29" s="20"/>
      <c r="K29" s="20"/>
    </row>
    <row r="30" spans="1:19" x14ac:dyDescent="0.25">
      <c r="F30" s="20"/>
      <c r="G30" s="20"/>
      <c r="H30" s="20"/>
      <c r="I30" s="20"/>
      <c r="J30" s="20"/>
      <c r="K30" s="20"/>
    </row>
    <row r="31" spans="1:19" x14ac:dyDescent="0.25">
      <c r="F31" s="20"/>
      <c r="G31" s="20"/>
      <c r="H31" s="20"/>
      <c r="I31" s="20"/>
      <c r="J31" s="20"/>
      <c r="K31" s="20"/>
    </row>
    <row r="32" spans="1:19" x14ac:dyDescent="0.25">
      <c r="F32" s="20"/>
      <c r="G32" s="20"/>
      <c r="H32" s="20"/>
      <c r="I32" s="20"/>
      <c r="J32" s="20"/>
      <c r="K32" s="20"/>
    </row>
    <row r="33" spans="6:11" x14ac:dyDescent="0.25">
      <c r="F33" s="20"/>
      <c r="G33" s="20"/>
      <c r="H33" s="20"/>
      <c r="I33" s="20"/>
      <c r="J33" s="20"/>
      <c r="K33" s="20"/>
    </row>
    <row r="34" spans="6:11" x14ac:dyDescent="0.25">
      <c r="F34" s="20"/>
      <c r="G34" s="20"/>
      <c r="H34" s="20"/>
      <c r="I34" s="20"/>
      <c r="J34" s="20"/>
      <c r="K34" s="20"/>
    </row>
    <row r="35" spans="6:11" x14ac:dyDescent="0.25">
      <c r="F35" s="20"/>
      <c r="G35" s="20"/>
      <c r="H35" s="20"/>
      <c r="I35" s="20"/>
      <c r="J35" s="20"/>
      <c r="K35" s="20"/>
    </row>
    <row r="36" spans="6:11" x14ac:dyDescent="0.25">
      <c r="F36" s="20"/>
      <c r="G36" s="20"/>
      <c r="H36" s="20"/>
      <c r="I36" s="20"/>
      <c r="J36" s="20"/>
      <c r="K36" s="20"/>
    </row>
    <row r="37" spans="6:11" x14ac:dyDescent="0.25">
      <c r="F37" s="20"/>
      <c r="G37" s="20"/>
      <c r="H37" s="20"/>
      <c r="I37" s="20"/>
      <c r="J37" s="20"/>
      <c r="K37" s="20"/>
    </row>
  </sheetData>
  <mergeCells count="8">
    <mergeCell ref="R21:R22"/>
    <mergeCell ref="Q21:Q22"/>
    <mergeCell ref="P21:P22"/>
    <mergeCell ref="O21:O22"/>
    <mergeCell ref="O12:O13"/>
    <mergeCell ref="H28:I28"/>
    <mergeCell ref="F12:N12"/>
    <mergeCell ref="F21:N21"/>
  </mergeCells>
  <phoneticPr fontId="3" type="noConversion"/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AB9CE-EFA1-4D85-B548-1E1874B551FB}">
  <dimension ref="A1:R45"/>
  <sheetViews>
    <sheetView zoomScaleNormal="100" workbookViewId="0">
      <selection activeCell="N17" activeCellId="1" sqref="N7:O9 N17:O19"/>
    </sheetView>
  </sheetViews>
  <sheetFormatPr defaultColWidth="5.42578125" defaultRowHeight="11.25" customHeight="1" x14ac:dyDescent="0.25"/>
  <cols>
    <col min="1" max="2" width="8.5703125" style="27" customWidth="1"/>
    <col min="3" max="3" width="40" style="1" customWidth="1"/>
    <col min="4" max="5" width="8.5703125" style="27" customWidth="1"/>
    <col min="6" max="8" width="13.85546875" style="27" customWidth="1"/>
    <col min="9" max="9" width="5.42578125" style="1"/>
    <col min="10" max="10" width="8.42578125" style="1" customWidth="1"/>
    <col min="11" max="11" width="4.5703125" style="1" bestFit="1" customWidth="1"/>
    <col min="12" max="12" width="39.140625" style="1" bestFit="1" customWidth="1"/>
    <col min="13" max="13" width="5.5703125" style="1" customWidth="1"/>
    <col min="14" max="14" width="8.140625" style="1" bestFit="1" customWidth="1"/>
    <col min="15" max="15" width="11.7109375" style="1" bestFit="1" customWidth="1"/>
    <col min="16" max="16" width="12.7109375" style="1" bestFit="1" customWidth="1"/>
    <col min="17" max="17" width="14.28515625" style="1" bestFit="1" customWidth="1"/>
    <col min="18" max="16384" width="5.42578125" style="1"/>
  </cols>
  <sheetData>
    <row r="1" spans="1:17" ht="11.25" customHeight="1" thickBot="1" x14ac:dyDescent="0.3"/>
    <row r="2" spans="1:17" ht="15" customHeight="1" thickBot="1" x14ac:dyDescent="0.3">
      <c r="A2" s="45" t="s">
        <v>53</v>
      </c>
      <c r="B2" s="45"/>
      <c r="C2" s="45"/>
      <c r="D2" s="45"/>
      <c r="E2" s="45"/>
      <c r="F2" s="45"/>
      <c r="G2" s="45"/>
      <c r="H2" s="45"/>
      <c r="J2" s="45" t="s">
        <v>57</v>
      </c>
      <c r="K2" s="45"/>
      <c r="L2" s="45"/>
      <c r="M2" s="45"/>
      <c r="N2" s="45"/>
      <c r="O2" s="45"/>
      <c r="P2" s="45"/>
      <c r="Q2" s="45"/>
    </row>
    <row r="3" spans="1:17" ht="15" customHeight="1" x14ac:dyDescent="0.25">
      <c r="A3" s="2" t="s">
        <v>26</v>
      </c>
      <c r="B3" s="2" t="s">
        <v>27</v>
      </c>
      <c r="C3" s="2" t="s">
        <v>38</v>
      </c>
      <c r="D3" s="2" t="s">
        <v>37</v>
      </c>
      <c r="E3" s="2" t="s">
        <v>28</v>
      </c>
      <c r="F3" s="2" t="s">
        <v>29</v>
      </c>
      <c r="G3" s="2" t="s">
        <v>30</v>
      </c>
      <c r="H3" s="2" t="s">
        <v>31</v>
      </c>
      <c r="J3" s="2" t="s">
        <v>26</v>
      </c>
      <c r="K3" s="2" t="s">
        <v>27</v>
      </c>
      <c r="L3" s="2" t="s">
        <v>38</v>
      </c>
      <c r="M3" s="2" t="s">
        <v>37</v>
      </c>
      <c r="N3" s="2" t="s">
        <v>28</v>
      </c>
      <c r="O3" s="2" t="s">
        <v>29</v>
      </c>
      <c r="P3" s="2" t="s">
        <v>30</v>
      </c>
      <c r="Q3" s="2" t="s">
        <v>31</v>
      </c>
    </row>
    <row r="4" spans="1:17" ht="15" customHeight="1" x14ac:dyDescent="0.25">
      <c r="A4" s="51" t="s">
        <v>32</v>
      </c>
      <c r="B4" s="52">
        <v>1</v>
      </c>
      <c r="C4" s="53" t="s">
        <v>39</v>
      </c>
      <c r="D4" s="52">
        <v>1</v>
      </c>
      <c r="E4" s="52" t="s">
        <v>33</v>
      </c>
      <c r="F4" s="44">
        <v>64770</v>
      </c>
      <c r="G4" s="44">
        <f>F4*12</f>
        <v>777240</v>
      </c>
      <c r="H4" s="44">
        <f>F4*24</f>
        <v>1554480</v>
      </c>
      <c r="J4" s="51" t="s">
        <v>32</v>
      </c>
      <c r="K4" s="52">
        <v>1</v>
      </c>
      <c r="L4" s="53" t="s">
        <v>39</v>
      </c>
      <c r="M4" s="52">
        <v>1</v>
      </c>
      <c r="N4" s="52" t="s">
        <v>33</v>
      </c>
      <c r="O4" s="44"/>
      <c r="P4" s="44"/>
      <c r="Q4" s="44"/>
    </row>
    <row r="5" spans="1:17" ht="15" customHeight="1" x14ac:dyDescent="0.25">
      <c r="A5" s="51"/>
      <c r="B5" s="52"/>
      <c r="C5" s="53"/>
      <c r="D5" s="52"/>
      <c r="E5" s="52"/>
      <c r="F5" s="44"/>
      <c r="G5" s="44"/>
      <c r="H5" s="44"/>
      <c r="J5" s="51"/>
      <c r="K5" s="52"/>
      <c r="L5" s="53"/>
      <c r="M5" s="52"/>
      <c r="N5" s="52"/>
      <c r="O5" s="44"/>
      <c r="P5" s="44"/>
      <c r="Q5" s="44"/>
    </row>
    <row r="6" spans="1:17" ht="15" customHeight="1" x14ac:dyDescent="0.25">
      <c r="A6" s="51"/>
      <c r="B6" s="5" t="s">
        <v>27</v>
      </c>
      <c r="C6" s="2" t="s">
        <v>38</v>
      </c>
      <c r="D6" s="2" t="s">
        <v>37</v>
      </c>
      <c r="E6" s="54" t="s">
        <v>20</v>
      </c>
      <c r="F6" s="54"/>
      <c r="G6" s="5" t="s">
        <v>23</v>
      </c>
      <c r="H6" s="5" t="s">
        <v>34</v>
      </c>
      <c r="J6" s="51"/>
      <c r="K6" s="5" t="s">
        <v>27</v>
      </c>
      <c r="L6" s="2" t="s">
        <v>38</v>
      </c>
      <c r="M6" s="2" t="s">
        <v>37</v>
      </c>
      <c r="N6" s="54" t="s">
        <v>20</v>
      </c>
      <c r="O6" s="54"/>
      <c r="P6" s="5" t="s">
        <v>23</v>
      </c>
      <c r="Q6" s="5" t="s">
        <v>34</v>
      </c>
    </row>
    <row r="7" spans="1:17" ht="15" customHeight="1" x14ac:dyDescent="0.25">
      <c r="A7" s="51"/>
      <c r="B7" s="3">
        <v>2</v>
      </c>
      <c r="C7" s="4" t="s">
        <v>40</v>
      </c>
      <c r="D7" s="3">
        <v>100</v>
      </c>
      <c r="E7" s="44">
        <v>1660</v>
      </c>
      <c r="F7" s="44"/>
      <c r="G7" s="25">
        <f>D7*E7</f>
        <v>166000</v>
      </c>
      <c r="H7" s="44">
        <f>SUM(G7:G9)</f>
        <v>462940</v>
      </c>
      <c r="J7" s="51"/>
      <c r="K7" s="3">
        <v>2</v>
      </c>
      <c r="L7" s="4" t="s">
        <v>40</v>
      </c>
      <c r="M7" s="3">
        <v>100</v>
      </c>
      <c r="N7" s="44">
        <f>634*1.25024</f>
        <v>792.65215999999998</v>
      </c>
      <c r="O7" s="44"/>
      <c r="P7" s="25">
        <f>M7*N7</f>
        <v>79265.216</v>
      </c>
      <c r="Q7" s="44">
        <f>SUM(P7:P9)</f>
        <v>114922.06080000001</v>
      </c>
    </row>
    <row r="8" spans="1:17" ht="15" customHeight="1" x14ac:dyDescent="0.25">
      <c r="A8" s="51"/>
      <c r="B8" s="3">
        <v>3</v>
      </c>
      <c r="C8" s="4" t="s">
        <v>8</v>
      </c>
      <c r="D8" s="3">
        <v>46</v>
      </c>
      <c r="E8" s="44">
        <v>2490</v>
      </c>
      <c r="F8" s="44"/>
      <c r="G8" s="25">
        <f>D8*E8</f>
        <v>114540</v>
      </c>
      <c r="H8" s="44"/>
      <c r="J8" s="51"/>
      <c r="K8" s="3">
        <v>3</v>
      </c>
      <c r="L8" s="4" t="s">
        <v>8</v>
      </c>
      <c r="M8" s="3">
        <v>46</v>
      </c>
      <c r="N8" s="44">
        <f>620*1.25024</f>
        <v>775.14880000000005</v>
      </c>
      <c r="O8" s="44"/>
      <c r="P8" s="25">
        <f>M8*N8</f>
        <v>35656.844799999999</v>
      </c>
      <c r="Q8" s="44"/>
    </row>
    <row r="9" spans="1:17" ht="15" customHeight="1" thickBot="1" x14ac:dyDescent="0.3">
      <c r="A9" s="51"/>
      <c r="B9" s="3">
        <v>4</v>
      </c>
      <c r="C9" s="4" t="s">
        <v>9</v>
      </c>
      <c r="D9" s="3">
        <v>30</v>
      </c>
      <c r="E9" s="44">
        <v>6080</v>
      </c>
      <c r="F9" s="44"/>
      <c r="G9" s="25">
        <f>D9*E9</f>
        <v>182400</v>
      </c>
      <c r="H9" s="44"/>
      <c r="J9" s="51"/>
      <c r="K9" s="3">
        <v>4</v>
      </c>
      <c r="L9" s="4" t="s">
        <v>9</v>
      </c>
      <c r="M9" s="3">
        <v>30</v>
      </c>
      <c r="N9" s="44"/>
      <c r="O9" s="44"/>
      <c r="P9" s="25"/>
      <c r="Q9" s="44"/>
    </row>
    <row r="10" spans="1:17" ht="15" customHeight="1" thickBot="1" x14ac:dyDescent="0.3">
      <c r="A10" s="45" t="s">
        <v>54</v>
      </c>
      <c r="B10" s="45"/>
      <c r="C10" s="45"/>
      <c r="D10" s="45"/>
      <c r="E10" s="45"/>
      <c r="F10" s="45"/>
      <c r="G10" s="45"/>
      <c r="H10" s="45"/>
      <c r="J10" s="1" t="s">
        <v>48</v>
      </c>
    </row>
    <row r="11" spans="1:17" ht="15" customHeight="1" thickBot="1" x14ac:dyDescent="0.3">
      <c r="A11" s="2" t="s">
        <v>26</v>
      </c>
      <c r="B11" s="2" t="s">
        <v>27</v>
      </c>
      <c r="C11" s="2" t="s">
        <v>38</v>
      </c>
      <c r="D11" s="2" t="s">
        <v>37</v>
      </c>
      <c r="E11" s="2" t="s">
        <v>28</v>
      </c>
      <c r="F11" s="2" t="s">
        <v>29</v>
      </c>
      <c r="G11" s="2" t="s">
        <v>30</v>
      </c>
      <c r="H11" s="2" t="s">
        <v>31</v>
      </c>
    </row>
    <row r="12" spans="1:17" ht="15" customHeight="1" thickBot="1" x14ac:dyDescent="0.3">
      <c r="A12" s="51" t="s">
        <v>32</v>
      </c>
      <c r="B12" s="52">
        <v>1</v>
      </c>
      <c r="C12" s="53" t="s">
        <v>39</v>
      </c>
      <c r="D12" s="52">
        <v>1</v>
      </c>
      <c r="E12" s="52" t="s">
        <v>33</v>
      </c>
      <c r="F12" s="44">
        <v>62600</v>
      </c>
      <c r="G12" s="44">
        <f>F12*12</f>
        <v>751200</v>
      </c>
      <c r="H12" s="44">
        <f>F12*24</f>
        <v>1502400</v>
      </c>
      <c r="J12" s="45" t="s">
        <v>58</v>
      </c>
      <c r="K12" s="45"/>
      <c r="L12" s="45"/>
      <c r="M12" s="45"/>
      <c r="N12" s="45"/>
      <c r="O12" s="45"/>
      <c r="P12" s="45"/>
      <c r="Q12" s="45"/>
    </row>
    <row r="13" spans="1:17" ht="15" customHeight="1" x14ac:dyDescent="0.25">
      <c r="A13" s="51"/>
      <c r="B13" s="52"/>
      <c r="C13" s="53"/>
      <c r="D13" s="52"/>
      <c r="E13" s="52"/>
      <c r="F13" s="44"/>
      <c r="G13" s="44"/>
      <c r="H13" s="44"/>
      <c r="J13" s="2" t="s">
        <v>26</v>
      </c>
      <c r="K13" s="2" t="s">
        <v>27</v>
      </c>
      <c r="L13" s="2" t="s">
        <v>38</v>
      </c>
      <c r="M13" s="2" t="s">
        <v>37</v>
      </c>
      <c r="N13" s="2" t="s">
        <v>28</v>
      </c>
      <c r="O13" s="2" t="s">
        <v>29</v>
      </c>
      <c r="P13" s="2" t="s">
        <v>30</v>
      </c>
      <c r="Q13" s="2" t="s">
        <v>31</v>
      </c>
    </row>
    <row r="14" spans="1:17" ht="15" customHeight="1" x14ac:dyDescent="0.25">
      <c r="A14" s="51"/>
      <c r="B14" s="5" t="s">
        <v>27</v>
      </c>
      <c r="C14" s="2" t="s">
        <v>38</v>
      </c>
      <c r="D14" s="2" t="s">
        <v>37</v>
      </c>
      <c r="E14" s="54" t="s">
        <v>20</v>
      </c>
      <c r="F14" s="54"/>
      <c r="G14" s="5" t="s">
        <v>23</v>
      </c>
      <c r="H14" s="5" t="s">
        <v>34</v>
      </c>
      <c r="J14" s="51" t="s">
        <v>32</v>
      </c>
      <c r="K14" s="52">
        <v>1</v>
      </c>
      <c r="L14" s="53" t="s">
        <v>39</v>
      </c>
      <c r="M14" s="52">
        <v>1</v>
      </c>
      <c r="N14" s="52" t="s">
        <v>33</v>
      </c>
      <c r="O14" s="44"/>
      <c r="P14" s="44"/>
      <c r="Q14" s="44"/>
    </row>
    <row r="15" spans="1:17" ht="15" customHeight="1" x14ac:dyDescent="0.25">
      <c r="A15" s="51"/>
      <c r="B15" s="3">
        <v>2</v>
      </c>
      <c r="C15" s="4" t="s">
        <v>40</v>
      </c>
      <c r="D15" s="3">
        <v>100</v>
      </c>
      <c r="E15" s="44">
        <v>1490</v>
      </c>
      <c r="F15" s="44"/>
      <c r="G15" s="25">
        <f>D15*E15</f>
        <v>149000</v>
      </c>
      <c r="H15" s="44">
        <f>SUM(G15:G17)</f>
        <v>437250</v>
      </c>
      <c r="J15" s="51"/>
      <c r="K15" s="52"/>
      <c r="L15" s="53"/>
      <c r="M15" s="52"/>
      <c r="N15" s="52"/>
      <c r="O15" s="44"/>
      <c r="P15" s="44"/>
      <c r="Q15" s="44"/>
    </row>
    <row r="16" spans="1:17" ht="15" customHeight="1" x14ac:dyDescent="0.25">
      <c r="A16" s="51"/>
      <c r="B16" s="3">
        <v>3</v>
      </c>
      <c r="C16" s="4" t="s">
        <v>8</v>
      </c>
      <c r="D16" s="3">
        <v>46</v>
      </c>
      <c r="E16" s="44">
        <v>2575</v>
      </c>
      <c r="F16" s="44"/>
      <c r="G16" s="25">
        <f>D16*E16</f>
        <v>118450</v>
      </c>
      <c r="H16" s="44"/>
      <c r="J16" s="51"/>
      <c r="K16" s="5" t="s">
        <v>27</v>
      </c>
      <c r="L16" s="2" t="s">
        <v>38</v>
      </c>
      <c r="M16" s="2" t="s">
        <v>37</v>
      </c>
      <c r="N16" s="54" t="s">
        <v>20</v>
      </c>
      <c r="O16" s="54"/>
      <c r="P16" s="5" t="s">
        <v>23</v>
      </c>
      <c r="Q16" s="5" t="s">
        <v>34</v>
      </c>
    </row>
    <row r="17" spans="1:17" ht="15" customHeight="1" thickBot="1" x14ac:dyDescent="0.3">
      <c r="A17" s="51"/>
      <c r="B17" s="3">
        <v>4</v>
      </c>
      <c r="C17" s="4" t="s">
        <v>9</v>
      </c>
      <c r="D17" s="3">
        <v>30</v>
      </c>
      <c r="E17" s="44">
        <v>5660</v>
      </c>
      <c r="F17" s="44"/>
      <c r="G17" s="25">
        <f>D17*E17</f>
        <v>169800</v>
      </c>
      <c r="H17" s="44"/>
      <c r="J17" s="51"/>
      <c r="K17" s="3">
        <v>2</v>
      </c>
      <c r="L17" s="4" t="s">
        <v>40</v>
      </c>
      <c r="M17" s="3">
        <v>100</v>
      </c>
      <c r="N17" s="44">
        <f>(49+350)*1.25024</f>
        <v>498.84575999999998</v>
      </c>
      <c r="O17" s="44"/>
      <c r="P17" s="25">
        <f>M17*N17</f>
        <v>49884.576000000001</v>
      </c>
      <c r="Q17" s="44">
        <f>SUM(P17:P19)</f>
        <v>129767.41056</v>
      </c>
    </row>
    <row r="18" spans="1:17" ht="15" customHeight="1" thickBot="1" x14ac:dyDescent="0.3">
      <c r="A18" s="45" t="s">
        <v>55</v>
      </c>
      <c r="B18" s="45"/>
      <c r="C18" s="45"/>
      <c r="D18" s="45"/>
      <c r="E18" s="45"/>
      <c r="F18" s="45"/>
      <c r="G18" s="45"/>
      <c r="H18" s="45"/>
      <c r="J18" s="51"/>
      <c r="K18" s="3">
        <v>3</v>
      </c>
      <c r="L18" s="4" t="s">
        <v>8</v>
      </c>
      <c r="M18" s="3">
        <v>46</v>
      </c>
      <c r="N18" s="44"/>
      <c r="O18" s="44"/>
      <c r="P18" s="25"/>
      <c r="Q18" s="44"/>
    </row>
    <row r="19" spans="1:17" ht="15" customHeight="1" x14ac:dyDescent="0.25">
      <c r="A19" s="2" t="s">
        <v>26</v>
      </c>
      <c r="B19" s="2" t="s">
        <v>27</v>
      </c>
      <c r="C19" s="2" t="s">
        <v>38</v>
      </c>
      <c r="D19" s="2" t="s">
        <v>37</v>
      </c>
      <c r="E19" s="2" t="s">
        <v>28</v>
      </c>
      <c r="F19" s="2" t="s">
        <v>29</v>
      </c>
      <c r="G19" s="2" t="s">
        <v>30</v>
      </c>
      <c r="H19" s="2" t="s">
        <v>31</v>
      </c>
      <c r="J19" s="51"/>
      <c r="K19" s="3">
        <v>4</v>
      </c>
      <c r="L19" s="4" t="s">
        <v>9</v>
      </c>
      <c r="M19" s="3">
        <v>30</v>
      </c>
      <c r="N19" s="44">
        <f>(99+1290)*1.25024</f>
        <v>1736.5833600000001</v>
      </c>
      <c r="O19" s="44"/>
      <c r="P19" s="25">
        <f>M18*N19</f>
        <v>79882.834560000003</v>
      </c>
      <c r="Q19" s="44"/>
    </row>
    <row r="20" spans="1:17" ht="15" customHeight="1" x14ac:dyDescent="0.25">
      <c r="A20" s="51" t="s">
        <v>32</v>
      </c>
      <c r="B20" s="52">
        <v>1</v>
      </c>
      <c r="C20" s="53" t="s">
        <v>39</v>
      </c>
      <c r="D20" s="52">
        <v>1</v>
      </c>
      <c r="E20" s="52" t="s">
        <v>33</v>
      </c>
      <c r="F20" s="44">
        <v>68430</v>
      </c>
      <c r="G20" s="44">
        <f>F20*12</f>
        <v>821160</v>
      </c>
      <c r="H20" s="44">
        <f>F20*24</f>
        <v>1642320</v>
      </c>
      <c r="J20" s="1" t="s">
        <v>49</v>
      </c>
    </row>
    <row r="21" spans="1:17" ht="15" customHeight="1" x14ac:dyDescent="0.25">
      <c r="A21" s="51"/>
      <c r="B21" s="52"/>
      <c r="C21" s="53"/>
      <c r="D21" s="52"/>
      <c r="E21" s="52"/>
      <c r="F21" s="44"/>
      <c r="G21" s="44"/>
      <c r="H21" s="44"/>
    </row>
    <row r="22" spans="1:17" ht="15" customHeight="1" x14ac:dyDescent="0.25">
      <c r="A22" s="51"/>
      <c r="B22" s="5" t="s">
        <v>27</v>
      </c>
      <c r="C22" s="2" t="s">
        <v>38</v>
      </c>
      <c r="D22" s="2" t="s">
        <v>37</v>
      </c>
      <c r="E22" s="54" t="s">
        <v>20</v>
      </c>
      <c r="F22" s="54"/>
      <c r="G22" s="5" t="s">
        <v>23</v>
      </c>
      <c r="H22" s="5" t="s">
        <v>34</v>
      </c>
    </row>
    <row r="23" spans="1:17" ht="15" customHeight="1" x14ac:dyDescent="0.25">
      <c r="A23" s="51"/>
      <c r="B23" s="3">
        <v>2</v>
      </c>
      <c r="C23" s="4" t="s">
        <v>40</v>
      </c>
      <c r="D23" s="3">
        <v>100</v>
      </c>
      <c r="E23" s="44">
        <v>1520</v>
      </c>
      <c r="F23" s="44"/>
      <c r="G23" s="25">
        <f>D23*E23</f>
        <v>152000</v>
      </c>
      <c r="H23" s="44">
        <f>SUM(G23:G25)</f>
        <v>451760</v>
      </c>
    </row>
    <row r="24" spans="1:17" ht="15" customHeight="1" x14ac:dyDescent="0.25">
      <c r="A24" s="51"/>
      <c r="B24" s="3">
        <v>3</v>
      </c>
      <c r="C24" s="4" t="s">
        <v>8</v>
      </c>
      <c r="D24" s="3">
        <v>46</v>
      </c>
      <c r="E24" s="44">
        <v>2610</v>
      </c>
      <c r="F24" s="44"/>
      <c r="G24" s="25">
        <f>D24*E24</f>
        <v>120060</v>
      </c>
      <c r="H24" s="44"/>
    </row>
    <row r="25" spans="1:17" ht="15" customHeight="1" thickBot="1" x14ac:dyDescent="0.3">
      <c r="A25" s="51"/>
      <c r="B25" s="3">
        <v>4</v>
      </c>
      <c r="C25" s="4" t="s">
        <v>9</v>
      </c>
      <c r="D25" s="3">
        <v>30</v>
      </c>
      <c r="E25" s="44">
        <v>5990</v>
      </c>
      <c r="F25" s="44"/>
      <c r="G25" s="25">
        <f>D25*E25</f>
        <v>179700</v>
      </c>
      <c r="H25" s="44"/>
    </row>
    <row r="26" spans="1:17" ht="15" customHeight="1" thickBot="1" x14ac:dyDescent="0.3">
      <c r="A26" s="45" t="s">
        <v>56</v>
      </c>
      <c r="B26" s="45"/>
      <c r="C26" s="45"/>
      <c r="D26" s="45"/>
      <c r="E26" s="45"/>
      <c r="F26" s="45"/>
      <c r="G26" s="45"/>
      <c r="H26" s="45"/>
    </row>
    <row r="27" spans="1:17" ht="15" customHeight="1" x14ac:dyDescent="0.25">
      <c r="A27" s="21" t="s">
        <v>26</v>
      </c>
      <c r="B27" s="21" t="s">
        <v>27</v>
      </c>
      <c r="C27" s="21" t="s">
        <v>38</v>
      </c>
      <c r="D27" s="21" t="s">
        <v>37</v>
      </c>
      <c r="E27" s="21" t="s">
        <v>28</v>
      </c>
      <c r="F27" s="21" t="s">
        <v>29</v>
      </c>
      <c r="G27" s="21" t="s">
        <v>30</v>
      </c>
      <c r="H27" s="21" t="s">
        <v>31</v>
      </c>
    </row>
    <row r="28" spans="1:17" ht="15" customHeight="1" x14ac:dyDescent="0.25">
      <c r="A28" s="46" t="s">
        <v>32</v>
      </c>
      <c r="B28" s="47">
        <v>1</v>
      </c>
      <c r="C28" s="48" t="s">
        <v>39</v>
      </c>
      <c r="D28" s="47">
        <v>1</v>
      </c>
      <c r="E28" s="47" t="s">
        <v>33</v>
      </c>
      <c r="F28" s="49">
        <v>107431</v>
      </c>
      <c r="G28" s="49">
        <f>F28*12</f>
        <v>1289172</v>
      </c>
      <c r="H28" s="49">
        <f>F28*24</f>
        <v>2578344</v>
      </c>
    </row>
    <row r="29" spans="1:17" ht="15" customHeight="1" x14ac:dyDescent="0.25">
      <c r="A29" s="46"/>
      <c r="B29" s="47"/>
      <c r="C29" s="48"/>
      <c r="D29" s="47"/>
      <c r="E29" s="47"/>
      <c r="F29" s="49"/>
      <c r="G29" s="49"/>
      <c r="H29" s="49"/>
    </row>
    <row r="30" spans="1:17" ht="15" customHeight="1" x14ac:dyDescent="0.25">
      <c r="A30" s="46"/>
      <c r="B30" s="24" t="s">
        <v>27</v>
      </c>
      <c r="C30" s="24" t="s">
        <v>38</v>
      </c>
      <c r="D30" s="24" t="s">
        <v>37</v>
      </c>
      <c r="E30" s="50" t="s">
        <v>20</v>
      </c>
      <c r="F30" s="50"/>
      <c r="G30" s="24" t="s">
        <v>23</v>
      </c>
      <c r="H30" s="24" t="s">
        <v>34</v>
      </c>
    </row>
    <row r="31" spans="1:17" ht="15" customHeight="1" x14ac:dyDescent="0.25">
      <c r="A31" s="46"/>
      <c r="B31" s="22">
        <v>2</v>
      </c>
      <c r="C31" s="23" t="s">
        <v>40</v>
      </c>
      <c r="D31" s="22">
        <v>100</v>
      </c>
      <c r="E31" s="49">
        <v>1398</v>
      </c>
      <c r="F31" s="49"/>
      <c r="G31" s="26">
        <f>D31*E31</f>
        <v>139800</v>
      </c>
      <c r="H31" s="26">
        <f>SUM(G31:G31)</f>
        <v>139800</v>
      </c>
    </row>
    <row r="33" spans="10:18" ht="11.25" customHeight="1" x14ac:dyDescent="0.25">
      <c r="J33"/>
      <c r="K33"/>
      <c r="L33"/>
      <c r="M33"/>
      <c r="N33"/>
      <c r="O33"/>
      <c r="P33"/>
      <c r="Q33"/>
      <c r="R33"/>
    </row>
    <row r="34" spans="10:18" ht="11.25" customHeight="1" x14ac:dyDescent="0.25">
      <c r="J34"/>
      <c r="K34"/>
      <c r="L34"/>
      <c r="M34"/>
      <c r="N34"/>
      <c r="O34"/>
      <c r="P34"/>
      <c r="Q34"/>
      <c r="R34"/>
    </row>
    <row r="35" spans="10:18" ht="11.25" customHeight="1" x14ac:dyDescent="0.25">
      <c r="J35"/>
      <c r="K35"/>
      <c r="L35"/>
      <c r="M35"/>
      <c r="N35"/>
      <c r="O35"/>
      <c r="P35"/>
      <c r="Q35"/>
      <c r="R35"/>
    </row>
    <row r="36" spans="10:18" ht="11.25" customHeight="1" x14ac:dyDescent="0.25">
      <c r="J36"/>
      <c r="K36"/>
      <c r="L36"/>
      <c r="M36"/>
      <c r="N36"/>
      <c r="O36"/>
      <c r="P36"/>
      <c r="Q36"/>
      <c r="R36"/>
    </row>
    <row r="37" spans="10:18" ht="11.25" customHeight="1" x14ac:dyDescent="0.25">
      <c r="J37"/>
      <c r="K37"/>
      <c r="L37"/>
      <c r="M37"/>
      <c r="N37"/>
      <c r="O37"/>
      <c r="P37"/>
      <c r="Q37"/>
      <c r="R37"/>
    </row>
    <row r="38" spans="10:18" ht="11.25" customHeight="1" x14ac:dyDescent="0.25">
      <c r="J38"/>
      <c r="K38"/>
      <c r="L38"/>
      <c r="M38"/>
      <c r="N38"/>
      <c r="O38"/>
      <c r="P38"/>
      <c r="Q38"/>
      <c r="R38"/>
    </row>
    <row r="39" spans="10:18" ht="11.25" customHeight="1" x14ac:dyDescent="0.25">
      <c r="J39"/>
      <c r="K39"/>
      <c r="L39"/>
      <c r="M39"/>
      <c r="N39"/>
      <c r="O39"/>
      <c r="P39"/>
      <c r="Q39"/>
      <c r="R39"/>
    </row>
    <row r="40" spans="10:18" ht="11.25" customHeight="1" x14ac:dyDescent="0.25">
      <c r="J40"/>
      <c r="K40"/>
      <c r="L40"/>
      <c r="M40"/>
      <c r="N40"/>
      <c r="O40"/>
      <c r="P40"/>
      <c r="Q40"/>
      <c r="R40"/>
    </row>
    <row r="41" spans="10:18" ht="11.25" customHeight="1" x14ac:dyDescent="0.25">
      <c r="J41"/>
      <c r="K41"/>
      <c r="L41"/>
      <c r="M41"/>
      <c r="N41"/>
      <c r="O41"/>
      <c r="P41"/>
      <c r="Q41"/>
      <c r="R41"/>
    </row>
    <row r="42" spans="10:18" ht="11.25" customHeight="1" x14ac:dyDescent="0.25">
      <c r="J42"/>
      <c r="K42"/>
      <c r="L42"/>
      <c r="M42"/>
      <c r="N42"/>
      <c r="O42"/>
      <c r="P42"/>
      <c r="Q42"/>
      <c r="R42"/>
    </row>
    <row r="43" spans="10:18" ht="11.25" customHeight="1" x14ac:dyDescent="0.25">
      <c r="J43"/>
      <c r="K43"/>
      <c r="L43"/>
      <c r="M43"/>
      <c r="N43"/>
      <c r="O43"/>
      <c r="P43"/>
      <c r="Q43"/>
      <c r="R43"/>
    </row>
    <row r="44" spans="10:18" ht="11.25" customHeight="1" x14ac:dyDescent="0.25">
      <c r="J44"/>
      <c r="K44"/>
      <c r="L44"/>
      <c r="M44"/>
      <c r="N44"/>
      <c r="O44"/>
      <c r="P44"/>
      <c r="Q44"/>
      <c r="R44"/>
    </row>
    <row r="45" spans="10:18" ht="11.25" customHeight="1" x14ac:dyDescent="0.25">
      <c r="J45"/>
      <c r="K45"/>
      <c r="L45"/>
      <c r="M45"/>
      <c r="N45"/>
      <c r="O45"/>
      <c r="P45"/>
      <c r="Q45"/>
      <c r="R45"/>
    </row>
  </sheetData>
  <mergeCells count="81">
    <mergeCell ref="J12:Q12"/>
    <mergeCell ref="J14:J19"/>
    <mergeCell ref="K14:K15"/>
    <mergeCell ref="L14:L15"/>
    <mergeCell ref="M14:M15"/>
    <mergeCell ref="N14:N15"/>
    <mergeCell ref="O14:O15"/>
    <mergeCell ref="P14:P15"/>
    <mergeCell ref="Q14:Q15"/>
    <mergeCell ref="N16:O16"/>
    <mergeCell ref="N17:O17"/>
    <mergeCell ref="Q17:Q19"/>
    <mergeCell ref="N19:O19"/>
    <mergeCell ref="N18:O18"/>
    <mergeCell ref="J2:Q2"/>
    <mergeCell ref="J4:J9"/>
    <mergeCell ref="K4:K5"/>
    <mergeCell ref="L4:L5"/>
    <mergeCell ref="M4:M5"/>
    <mergeCell ref="N4:N5"/>
    <mergeCell ref="O4:O5"/>
    <mergeCell ref="P4:P5"/>
    <mergeCell ref="Q4:Q5"/>
    <mergeCell ref="N6:O6"/>
    <mergeCell ref="N7:O7"/>
    <mergeCell ref="Q7:Q9"/>
    <mergeCell ref="N8:O8"/>
    <mergeCell ref="N9:O9"/>
    <mergeCell ref="E14:F14"/>
    <mergeCell ref="E15:F15"/>
    <mergeCell ref="H15:H17"/>
    <mergeCell ref="E16:F16"/>
    <mergeCell ref="A2:H2"/>
    <mergeCell ref="A4:A9"/>
    <mergeCell ref="B4:B5"/>
    <mergeCell ref="C4:C5"/>
    <mergeCell ref="D4:D5"/>
    <mergeCell ref="E4:E5"/>
    <mergeCell ref="E12:E13"/>
    <mergeCell ref="F12:F13"/>
    <mergeCell ref="G12:G13"/>
    <mergeCell ref="A10:H10"/>
    <mergeCell ref="H12:H13"/>
    <mergeCell ref="F4:F5"/>
    <mergeCell ref="G4:G5"/>
    <mergeCell ref="H4:H5"/>
    <mergeCell ref="E6:F6"/>
    <mergeCell ref="E7:F7"/>
    <mergeCell ref="H7:H9"/>
    <mergeCell ref="E8:F8"/>
    <mergeCell ref="E9:F9"/>
    <mergeCell ref="E17:F17"/>
    <mergeCell ref="A18:H18"/>
    <mergeCell ref="A20:A25"/>
    <mergeCell ref="B20:B21"/>
    <mergeCell ref="C20:C21"/>
    <mergeCell ref="D20:D21"/>
    <mergeCell ref="E20:E21"/>
    <mergeCell ref="F20:F21"/>
    <mergeCell ref="G20:G21"/>
    <mergeCell ref="H20:H21"/>
    <mergeCell ref="E22:F22"/>
    <mergeCell ref="E23:F23"/>
    <mergeCell ref="A12:A17"/>
    <mergeCell ref="B12:B13"/>
    <mergeCell ref="C12:C13"/>
    <mergeCell ref="D12:D13"/>
    <mergeCell ref="H23:H25"/>
    <mergeCell ref="E24:F24"/>
    <mergeCell ref="E25:F25"/>
    <mergeCell ref="A26:H26"/>
    <mergeCell ref="A28:A31"/>
    <mergeCell ref="B28:B29"/>
    <mergeCell ref="C28:C29"/>
    <mergeCell ref="D28:D29"/>
    <mergeCell ref="E28:E29"/>
    <mergeCell ref="F28:F29"/>
    <mergeCell ref="G28:G29"/>
    <mergeCell ref="H28:H29"/>
    <mergeCell ref="E30:F30"/>
    <mergeCell ref="E31:F31"/>
  </mergeCells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Pesquisa</vt:lpstr>
      <vt:lpstr>Fonte de Dados</vt:lpstr>
    </vt:vector>
  </TitlesOfParts>
  <Company>MINFRA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Almeida da Silva</dc:creator>
  <cp:lastModifiedBy>Stefano Babinski Neto</cp:lastModifiedBy>
  <dcterms:created xsi:type="dcterms:W3CDTF">2025-10-06T18:17:16Z</dcterms:created>
  <dcterms:modified xsi:type="dcterms:W3CDTF">2026-05-19T20:44:27Z</dcterms:modified>
</cp:coreProperties>
</file>