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tefano.neto\Desktop\"/>
    </mc:Choice>
  </mc:AlternateContent>
  <xr:revisionPtr revIDLastSave="0" documentId="13_ncr:1_{2E54E02A-4402-46AD-9245-27813FF75248}" xr6:coauthVersionLast="47" xr6:coauthVersionMax="47" xr10:uidLastSave="{00000000-0000-0000-0000-000000000000}"/>
  <bookViews>
    <workbookView xWindow="-120" yWindow="-120" windowWidth="29040" windowHeight="15720" xr2:uid="{82590BF5-7CCC-4296-87FE-D1738ABFD8EC}"/>
  </bookViews>
  <sheets>
    <sheet name="Cálculo" sheetId="2" r:id="rId1"/>
    <sheet name="Fontes Consultadas" sheetId="1" r:id="rId2"/>
  </sheets>
  <definedNames>
    <definedName name="_xlnm._FilterDatabase" localSheetId="0" hidden="1">Cálculo!$A$9:$L$11</definedName>
    <definedName name="_xlnm._FilterDatabase" localSheetId="1" hidden="1">'Fontes Consultadas'!$A$2:$G$6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J10" i="1" l="1"/>
  <c r="J6" i="1"/>
  <c r="P17" i="2"/>
  <c r="O17" i="2"/>
  <c r="N17" i="2"/>
  <c r="M17" i="2"/>
  <c r="J5" i="1"/>
  <c r="J4" i="1"/>
  <c r="M11" i="2"/>
  <c r="N11" i="2"/>
  <c r="Q17" i="2" l="1"/>
  <c r="R17" i="2" s="1"/>
  <c r="O11" i="2"/>
  <c r="P11" i="2"/>
  <c r="S17" i="2" l="1"/>
  <c r="T17" i="2" s="1"/>
  <c r="T18" i="2" s="1"/>
  <c r="Q11" i="2"/>
</calcChain>
</file>

<file path=xl/sharedStrings.xml><?xml version="1.0" encoding="utf-8"?>
<sst xmlns="http://schemas.openxmlformats.org/spreadsheetml/2006/main" count="119" uniqueCount="84">
  <si>
    <t>FONTE</t>
  </si>
  <si>
    <t>EMPRESA</t>
  </si>
  <si>
    <t>CNPJ</t>
  </si>
  <si>
    <t>R.1</t>
  </si>
  <si>
    <t>R.2</t>
  </si>
  <si>
    <t>R.3</t>
  </si>
  <si>
    <t>Un</t>
  </si>
  <si>
    <t>R.4</t>
  </si>
  <si>
    <t>R.5</t>
  </si>
  <si>
    <t>EMAIL</t>
  </si>
  <si>
    <t>TELEFONE</t>
  </si>
  <si>
    <t>Qtd</t>
  </si>
  <si>
    <t>Valor Unitário</t>
  </si>
  <si>
    <t>RESULTADO</t>
  </si>
  <si>
    <t>Unid. Medida</t>
  </si>
  <si>
    <t>Título</t>
  </si>
  <si>
    <t>Item</t>
  </si>
  <si>
    <t>R.6</t>
  </si>
  <si>
    <t>R.7</t>
  </si>
  <si>
    <t>R.8</t>
  </si>
  <si>
    <t>Valor Total</t>
  </si>
  <si>
    <t>UF</t>
  </si>
  <si>
    <t>FONTE DE PESQUISA</t>
  </si>
  <si>
    <t>Quantidade de Preços</t>
  </si>
  <si>
    <t>Desvio Padrão</t>
  </si>
  <si>
    <t>Coeficiente de Variação</t>
  </si>
  <si>
    <t>1ª TABELA - SANEAMENTO AMOSTRAL E ANÁLISE CRÍTICA</t>
  </si>
  <si>
    <t>MG</t>
  </si>
  <si>
    <t>Método Adotado</t>
  </si>
  <si>
    <t>Valor Unitário (Mediana)</t>
  </si>
  <si>
    <t>Valor Unitário (Média)</t>
  </si>
  <si>
    <t>RS</t>
  </si>
  <si>
    <t>FORNECEDOR</t>
  </si>
  <si>
    <t>SP</t>
  </si>
  <si>
    <t>RJ</t>
  </si>
  <si>
    <t>DATA 
Proposta / Homologação</t>
  </si>
  <si>
    <t>DATA
VIGÊNCIA</t>
  </si>
  <si>
    <t>ÓRGÃO / PREGÃO / UASG</t>
  </si>
  <si>
    <t>ITEM</t>
  </si>
  <si>
    <t>VALOR</t>
  </si>
  <si>
    <t>MÍDIAS ESPECIALIZADAS</t>
  </si>
  <si>
    <t>PESQUISA NA ADMINISTRAÇÃO</t>
  </si>
  <si>
    <t xml:space="preserve">(31)9551-0810 </t>
  </si>
  <si>
    <t>RO</t>
  </si>
  <si>
    <r>
      <rPr>
        <b/>
        <sz val="9"/>
        <color theme="1"/>
        <rFont val="Calibri"/>
        <family val="2"/>
        <scheme val="minor"/>
      </rPr>
      <t xml:space="preserve">MINISTÉRIO DOS TRANSPORTES
</t>
    </r>
    <r>
      <rPr>
        <sz val="9"/>
        <color theme="1"/>
        <rFont val="Calibri"/>
        <family val="2"/>
        <scheme val="minor"/>
      </rPr>
      <t>SECRETARIA EXECUTIVA  - SPOA
COORDENAÇÃO DE LICITAÇÕES E CONTRATOS
DIVISÃO DE LICITAÇÕES E CONTRATOS
SERVIÇO DE PESQUISA DE PREÇOS E COMPRAS DIRETAS</t>
    </r>
  </si>
  <si>
    <r>
      <rPr>
        <u/>
        <sz val="9"/>
        <rFont val="Calibri"/>
        <family val="2"/>
        <scheme val="minor"/>
      </rPr>
      <t>Processo</t>
    </r>
    <r>
      <rPr>
        <sz val="9"/>
        <rFont val="Calibri"/>
        <family val="2"/>
        <scheme val="minor"/>
      </rPr>
      <t>: n° 50000.003131/2026-64</t>
    </r>
  </si>
  <si>
    <r>
      <rPr>
        <u/>
        <sz val="9"/>
        <rFont val="Calibri"/>
        <family val="2"/>
        <scheme val="minor"/>
      </rPr>
      <t>Objeto</t>
    </r>
    <r>
      <rPr>
        <sz val="9"/>
        <rFont val="Calibri"/>
        <family val="2"/>
        <scheme val="minor"/>
      </rPr>
      <t>:  Aquisição de mochilas</t>
    </r>
  </si>
  <si>
    <r>
      <rPr>
        <u/>
        <sz val="9"/>
        <rFont val="Calibri"/>
        <family val="2"/>
        <scheme val="minor"/>
      </rPr>
      <t>Legislação Utilizada</t>
    </r>
    <r>
      <rPr>
        <sz val="9"/>
        <rFont val="Calibri"/>
        <family val="2"/>
        <scheme val="minor"/>
      </rPr>
      <t>: Instrução Normativa 65/2021 SEGES/ME</t>
    </r>
  </si>
  <si>
    <t>PROSUL COMÉRCIO E SERVIPÇOS LTDA</t>
  </si>
  <si>
    <t>62.110.122/0001-98</t>
  </si>
  <si>
    <t>prosul.licitacao@gmail.com</t>
  </si>
  <si>
    <t>(46) 9911-9776</t>
  </si>
  <si>
    <t>COMANDO MILITAR DO LEST  - PE nº 90018-2025 - UASG 160299</t>
  </si>
  <si>
    <t>LABUTAR DISTRIBUIDORA</t>
  </si>
  <si>
    <t>22.925.625/0001-20</t>
  </si>
  <si>
    <t>labutar.ld@gmail.com</t>
  </si>
  <si>
    <t>SECRETARIA DE CIÊNCIA TECNOLOGIA E INOVAÇÃO - DL 349/2025 - UASG: 102128</t>
  </si>
  <si>
    <t>LICITIMAIS E INTERMEDIAÇÃO DE NEGÓCIOS LTDA</t>
  </si>
  <si>
    <t>63.755.916/0001-71</t>
  </si>
  <si>
    <t>vendas@ajrcompany.com.br</t>
  </si>
  <si>
    <t>(11) 4084-1269</t>
  </si>
  <si>
    <t>ANDREYA BISPO DE LIMA (Elite Soluções)</t>
  </si>
  <si>
    <t>44.462.387/0001-73</t>
  </si>
  <si>
    <t>elitesolucoesdf@gmail.com</t>
  </si>
  <si>
    <t>(61) 98268-8565</t>
  </si>
  <si>
    <t>PABER EQUIPAMENTOS</t>
  </si>
  <si>
    <t>27.611.446/0001-09</t>
  </si>
  <si>
    <t>(54) 99684-1465</t>
  </si>
  <si>
    <t>CETRO SOLUÇÕES EM EMBALAGENS LTDA</t>
  </si>
  <si>
    <t>15.287.545/000108</t>
  </si>
  <si>
    <t>0800 202 8500</t>
  </si>
  <si>
    <t>04.299.923/0001-47</t>
  </si>
  <si>
    <t>(71) 2024-1358</t>
  </si>
  <si>
    <t>SECRETARIA DE ASSISTÊNCIA SOCIAL DE BOA ESPERANÇA DO IGUAÇU - PR 174/2025 - PE - UASG: 11001</t>
  </si>
  <si>
    <t>VALUE CHOICE STORE LTDA</t>
  </si>
  <si>
    <t>26/08/026</t>
  </si>
  <si>
    <t>2</t>
  </si>
  <si>
    <t>Aquisição de encadernadora elétrica ou semiautomática destinada à perfuração de documentos institucionais, relatórios, processos administrativos, apresentações, manuais e demais materiais produzidos pelas unidades administrativas, destinadas ao Gabinete do Ministro e  a Secretaria Executiva.</t>
  </si>
  <si>
    <t>encadernadora elétrica ou semiautomática</t>
  </si>
  <si>
    <r>
      <rPr>
        <u/>
        <sz val="9"/>
        <rFont val="Calibri"/>
        <family val="2"/>
        <scheme val="minor"/>
      </rPr>
      <t>Identificação do agente responsável pela cotação</t>
    </r>
    <r>
      <rPr>
        <sz val="9"/>
        <rFont val="Calibri"/>
        <family val="2"/>
        <scheme val="minor"/>
      </rPr>
      <t>: João Dionizio Ferreira</t>
    </r>
  </si>
  <si>
    <t>CENTRO LOGÍSTICO DO MATERIAL DA MARINHA - SRP - UASG: 740014</t>
  </si>
  <si>
    <r>
      <t>Método estatístico aplicado para a definição do valor estimado</t>
    </r>
    <r>
      <rPr>
        <sz val="9"/>
        <rFont val="Calibri"/>
        <family val="2"/>
        <scheme val="minor"/>
      </rPr>
      <t>: Média Aritmética</t>
    </r>
  </si>
  <si>
    <t>Observação: exclusão de valor por ser considerado inexequível, considerando a série de valores obtidos</t>
  </si>
  <si>
    <t>VALOR TOTAL ESTIMADO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</si>
</sst>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R$&quot;\ * #,##0.00_-;\-&quot;R$&quot;\ * #,##0.00_-;_-&quot;R$&quot;\ * &quot;-&quot;??_-;_-@_-"/>
    <numFmt numFmtId="164" formatCode="_-[$R$-416]\ * #,##0.00_-;\-[$R$-416]\ * #,##0.00_-;_-[$R$-416]\ * &quot;-&quot;??_-;_-@_-"/>
    <numFmt numFmtId="165" formatCode="&quot;R$&quot;\ #,##0.00"/>
  </numFmts>
  <fonts count="15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9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u/>
      <sz val="9"/>
      <name val="Calibri"/>
      <family val="2"/>
      <scheme val="minor"/>
    </font>
    <font>
      <sz val="9"/>
      <color rgb="FFFF0000"/>
      <name val="Calibri"/>
      <family val="2"/>
      <scheme val="minor"/>
    </font>
    <font>
      <b/>
      <sz val="9"/>
      <name val="Calibri"/>
      <family val="2"/>
      <scheme val="minor"/>
    </font>
    <font>
      <b/>
      <sz val="9"/>
      <name val="Calibri"/>
      <family val="2"/>
    </font>
    <font>
      <sz val="9"/>
      <color theme="1"/>
      <name val="Calibri"/>
      <family val="2"/>
    </font>
    <font>
      <b/>
      <sz val="9"/>
      <color theme="1"/>
      <name val="Calibri"/>
      <family val="2"/>
    </font>
    <font>
      <u/>
      <sz val="9"/>
      <color theme="10"/>
      <name val="Calibri"/>
      <family val="2"/>
    </font>
    <font>
      <sz val="9"/>
      <name val="Calibri"/>
      <family val="2"/>
    </font>
  </fonts>
  <fills count="10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44" fontId="2" fillId="0" borderId="0" applyFont="0" applyFill="0" applyBorder="0" applyAlignment="0" applyProtection="0"/>
    <xf numFmtId="0" fontId="3" fillId="0" borderId="0" applyNumberFormat="0" applyFill="0" applyBorder="0" applyAlignment="0" applyProtection="0"/>
    <xf numFmtId="9" fontId="2" fillId="0" borderId="0" applyFont="0" applyFill="0" applyBorder="0" applyAlignment="0" applyProtection="0"/>
  </cellStyleXfs>
  <cellXfs count="69">
    <xf numFmtId="0" fontId="0" fillId="0" borderId="0" xfId="0"/>
    <xf numFmtId="0" fontId="4" fillId="0" borderId="1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44" fontId="5" fillId="0" borderId="0" xfId="0" applyNumberFormat="1" applyFont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0" fontId="8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/>
    </xf>
    <xf numFmtId="4" fontId="4" fillId="0" borderId="1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44" fontId="4" fillId="4" borderId="1" xfId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64" fontId="5" fillId="0" borderId="1" xfId="0" applyNumberFormat="1" applyFont="1" applyBorder="1" applyAlignment="1">
      <alignment horizontal="center" vertical="center"/>
    </xf>
    <xf numFmtId="44" fontId="5" fillId="0" borderId="1" xfId="1" applyFont="1" applyBorder="1" applyAlignment="1">
      <alignment horizontal="center" vertical="center"/>
    </xf>
    <xf numFmtId="9" fontId="5" fillId="0" borderId="1" xfId="3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44" fontId="6" fillId="2" borderId="1" xfId="0" applyNumberFormat="1" applyFont="1" applyFill="1" applyBorder="1" applyAlignment="1">
      <alignment horizontal="center" vertical="center"/>
    </xf>
    <xf numFmtId="0" fontId="5" fillId="4" borderId="2" xfId="0" applyFont="1" applyFill="1" applyBorder="1" applyAlignment="1">
      <alignment vertical="center"/>
    </xf>
    <xf numFmtId="44" fontId="4" fillId="0" borderId="1" xfId="1" applyFont="1" applyFill="1" applyBorder="1" applyAlignment="1">
      <alignment horizontal="center" vertical="center"/>
    </xf>
    <xf numFmtId="0" fontId="5" fillId="0" borderId="2" xfId="0" applyFont="1" applyBorder="1" applyAlignment="1">
      <alignment vertical="center"/>
    </xf>
    <xf numFmtId="0" fontId="7" fillId="0" borderId="0" xfId="0" applyFont="1" applyAlignment="1">
      <alignment horizontal="left" vertical="center"/>
    </xf>
    <xf numFmtId="44" fontId="4" fillId="9" borderId="1" xfId="1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/>
    </xf>
    <xf numFmtId="0" fontId="9" fillId="2" borderId="5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right" vertical="center"/>
    </xf>
    <xf numFmtId="0" fontId="6" fillId="2" borderId="4" xfId="0" applyFont="1" applyFill="1" applyBorder="1" applyAlignment="1">
      <alignment horizontal="right" vertical="center"/>
    </xf>
    <xf numFmtId="0" fontId="6" fillId="2" borderId="5" xfId="0" applyFont="1" applyFill="1" applyBorder="1" applyAlignment="1">
      <alignment horizontal="right" vertical="center"/>
    </xf>
    <xf numFmtId="0" fontId="6" fillId="3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9" fillId="6" borderId="1" xfId="0" applyFont="1" applyFill="1" applyBorder="1" applyAlignment="1">
      <alignment horizontal="center" vertical="center" wrapText="1"/>
    </xf>
    <xf numFmtId="165" fontId="4" fillId="9" borderId="1" xfId="0" applyNumberFormat="1" applyFont="1" applyFill="1" applyBorder="1" applyAlignment="1">
      <alignment horizontal="center" vertical="center"/>
    </xf>
    <xf numFmtId="165" fontId="5" fillId="9" borderId="1" xfId="0" applyNumberFormat="1" applyFont="1" applyFill="1" applyBorder="1" applyAlignment="1">
      <alignment horizontal="center" vertical="center"/>
    </xf>
    <xf numFmtId="0" fontId="10" fillId="5" borderId="3" xfId="0" applyFont="1" applyFill="1" applyBorder="1" applyAlignment="1">
      <alignment horizontal="center" vertical="center" wrapText="1"/>
    </xf>
    <xf numFmtId="0" fontId="10" fillId="5" borderId="4" xfId="0" applyFont="1" applyFill="1" applyBorder="1" applyAlignment="1">
      <alignment horizontal="center" vertical="center" wrapText="1"/>
    </xf>
    <xf numFmtId="0" fontId="10" fillId="5" borderId="5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10" fillId="5" borderId="1" xfId="0" applyFont="1" applyFill="1" applyBorder="1" applyAlignment="1">
      <alignment horizontal="center" vertical="center" wrapText="1"/>
    </xf>
    <xf numFmtId="0" fontId="12" fillId="5" borderId="1" xfId="0" applyFont="1" applyFill="1" applyBorder="1" applyAlignment="1">
      <alignment horizontal="center" vertical="center" wrapText="1"/>
    </xf>
    <xf numFmtId="0" fontId="11" fillId="6" borderId="6" xfId="0" applyFont="1" applyFill="1" applyBorder="1" applyAlignment="1">
      <alignment horizontal="center" vertical="center" wrapText="1"/>
    </xf>
    <xf numFmtId="0" fontId="11" fillId="6" borderId="8" xfId="0" applyFont="1" applyFill="1" applyBorder="1" applyAlignment="1">
      <alignment horizontal="center" vertical="center" wrapText="1"/>
    </xf>
    <xf numFmtId="0" fontId="11" fillId="7" borderId="6" xfId="0" applyFont="1" applyFill="1" applyBorder="1" applyAlignment="1">
      <alignment horizontal="center" vertical="center" wrapText="1"/>
    </xf>
    <xf numFmtId="0" fontId="11" fillId="7" borderId="1" xfId="0" applyFont="1" applyFill="1" applyBorder="1" applyAlignment="1">
      <alignment horizontal="center" vertical="center"/>
    </xf>
    <xf numFmtId="0" fontId="14" fillId="7" borderId="1" xfId="0" applyFont="1" applyFill="1" applyBorder="1" applyAlignment="1">
      <alignment horizontal="left" vertical="center"/>
    </xf>
    <xf numFmtId="0" fontId="14" fillId="7" borderId="1" xfId="0" applyFont="1" applyFill="1" applyBorder="1" applyAlignment="1">
      <alignment horizontal="center" vertical="center"/>
    </xf>
    <xf numFmtId="14" fontId="14" fillId="7" borderId="1" xfId="0" applyNumberFormat="1" applyFont="1" applyFill="1" applyBorder="1" applyAlignment="1">
      <alignment horizontal="center" vertical="center"/>
    </xf>
    <xf numFmtId="165" fontId="14" fillId="7" borderId="1" xfId="0" applyNumberFormat="1" applyFont="1" applyFill="1" applyBorder="1" applyAlignment="1">
      <alignment horizontal="center" vertical="center"/>
    </xf>
    <xf numFmtId="0" fontId="11" fillId="7" borderId="8" xfId="0" applyFont="1" applyFill="1" applyBorder="1" applyAlignment="1">
      <alignment horizontal="center" vertical="center" wrapText="1"/>
    </xf>
    <xf numFmtId="0" fontId="14" fillId="7" borderId="1" xfId="2" applyFont="1" applyFill="1" applyBorder="1" applyAlignment="1">
      <alignment horizontal="center" vertical="center"/>
    </xf>
    <xf numFmtId="0" fontId="11" fillId="7" borderId="7" xfId="0" applyFont="1" applyFill="1" applyBorder="1" applyAlignment="1">
      <alignment horizontal="center" vertical="center" wrapText="1"/>
    </xf>
    <xf numFmtId="0" fontId="11" fillId="8" borderId="1" xfId="0" applyFont="1" applyFill="1" applyBorder="1" applyAlignment="1">
      <alignment horizontal="center" vertical="center" wrapText="1"/>
    </xf>
    <xf numFmtId="0" fontId="11" fillId="8" borderId="1" xfId="0" applyFont="1" applyFill="1" applyBorder="1" applyAlignment="1">
      <alignment horizontal="center" vertical="center"/>
    </xf>
    <xf numFmtId="0" fontId="11" fillId="8" borderId="1" xfId="0" applyFont="1" applyFill="1" applyBorder="1" applyAlignment="1">
      <alignment horizontal="left" vertical="center"/>
    </xf>
    <xf numFmtId="0" fontId="13" fillId="8" borderId="1" xfId="2" applyFont="1" applyFill="1" applyBorder="1" applyAlignment="1">
      <alignment horizontal="center" vertical="center"/>
    </xf>
    <xf numFmtId="14" fontId="11" fillId="8" borderId="1" xfId="0" applyNumberFormat="1" applyFont="1" applyFill="1" applyBorder="1" applyAlignment="1">
      <alignment horizontal="center" vertical="center"/>
    </xf>
    <xf numFmtId="165" fontId="11" fillId="8" borderId="1" xfId="0" applyNumberFormat="1" applyFont="1" applyFill="1" applyBorder="1" applyAlignment="1">
      <alignment horizontal="center" vertical="center"/>
    </xf>
    <xf numFmtId="0" fontId="11" fillId="6" borderId="1" xfId="0" applyFont="1" applyFill="1" applyBorder="1" applyAlignment="1">
      <alignment horizontal="center" vertical="center"/>
    </xf>
    <xf numFmtId="0" fontId="11" fillId="6" borderId="1" xfId="0" applyFont="1" applyFill="1" applyBorder="1" applyAlignment="1">
      <alignment horizontal="left" vertical="center"/>
    </xf>
    <xf numFmtId="14" fontId="11" fillId="6" borderId="1" xfId="0" applyNumberFormat="1" applyFont="1" applyFill="1" applyBorder="1" applyAlignment="1">
      <alignment horizontal="center" vertical="center"/>
    </xf>
    <xf numFmtId="0" fontId="13" fillId="6" borderId="1" xfId="2" applyFont="1" applyFill="1" applyBorder="1" applyAlignment="1">
      <alignment horizontal="center" vertical="center"/>
    </xf>
    <xf numFmtId="165" fontId="11" fillId="6" borderId="1" xfId="0" applyNumberFormat="1" applyFont="1" applyFill="1" applyBorder="1" applyAlignment="1">
      <alignment horizontal="center" vertical="center"/>
    </xf>
    <xf numFmtId="0" fontId="9" fillId="7" borderId="1" xfId="0" applyFont="1" applyFill="1" applyBorder="1" applyAlignment="1">
      <alignment horizontal="center" vertical="center" wrapText="1"/>
    </xf>
    <xf numFmtId="0" fontId="9" fillId="8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0" fillId="0" borderId="0" xfId="0" applyAlignment="1">
      <alignment vertical="center"/>
    </xf>
    <xf numFmtId="164" fontId="5" fillId="0" borderId="0" xfId="0" applyNumberFormat="1" applyFont="1" applyAlignment="1">
      <alignment vertical="center"/>
    </xf>
  </cellXfs>
  <cellStyles count="4">
    <cellStyle name="Hiperlink" xfId="2" builtinId="8"/>
    <cellStyle name="Moeda" xfId="1" builtinId="4"/>
    <cellStyle name="Normal" xfId="0" builtinId="0"/>
    <cellStyle name="Porcentagem" xfId="3" builtinId="5"/>
  </cellStyles>
  <dxfs count="6"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0</xdr:row>
      <xdr:rowOff>133349</xdr:rowOff>
    </xdr:from>
    <xdr:to>
      <xdr:col>0</xdr:col>
      <xdr:colOff>762000</xdr:colOff>
      <xdr:row>0</xdr:row>
      <xdr:rowOff>942975</xdr:rowOff>
    </xdr:to>
    <xdr:pic>
      <xdr:nvPicPr>
        <xdr:cNvPr id="2" name="Imagem 1" descr="Brasão da República.png">
          <a:extLst>
            <a:ext uri="{FF2B5EF4-FFF2-40B4-BE49-F238E27FC236}">
              <a16:creationId xmlns:a16="http://schemas.microsoft.com/office/drawing/2014/main" id="{7F9AF46C-0D04-4972-BEE7-BA90F1966A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6200" y="133349"/>
          <a:ext cx="685800" cy="809626"/>
        </a:xfrm>
        <a:prstGeom prst="rect">
          <a:avLst/>
        </a:prstGeom>
      </xdr:spPr>
    </xdr:pic>
    <xdr:clientData/>
  </xdr:twoCellAnchor>
  <xdr:twoCellAnchor editAs="oneCell">
    <xdr:from>
      <xdr:col>0</xdr:col>
      <xdr:colOff>85725</xdr:colOff>
      <xdr:row>0</xdr:row>
      <xdr:rowOff>76199</xdr:rowOff>
    </xdr:from>
    <xdr:to>
      <xdr:col>0</xdr:col>
      <xdr:colOff>862667</xdr:colOff>
      <xdr:row>0</xdr:row>
      <xdr:rowOff>962024</xdr:rowOff>
    </xdr:to>
    <xdr:pic>
      <xdr:nvPicPr>
        <xdr:cNvPr id="3" name="Imagem 2" descr="Brasão da República | Instituto de Artes">
          <a:extLst>
            <a:ext uri="{FF2B5EF4-FFF2-40B4-BE49-F238E27FC236}">
              <a16:creationId xmlns:a16="http://schemas.microsoft.com/office/drawing/2014/main" id="{49271F1F-1718-41C5-AEE9-37D869CE31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76199"/>
          <a:ext cx="776942" cy="885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vendas@ajrcompany.com.br" TargetMode="External"/><Relationship Id="rId2" Type="http://schemas.openxmlformats.org/officeDocument/2006/relationships/hyperlink" Target="mailto:labutar.ld@gmail.com" TargetMode="External"/><Relationship Id="rId1" Type="http://schemas.openxmlformats.org/officeDocument/2006/relationships/hyperlink" Target="mailto:prosul.licitacao@gmail.com" TargetMode="External"/><Relationship Id="rId6" Type="http://schemas.openxmlformats.org/officeDocument/2006/relationships/printerSettings" Target="../printerSettings/printerSettings2.bin"/><Relationship Id="rId5" Type="http://schemas.openxmlformats.org/officeDocument/2006/relationships/hyperlink" Target="mailto:elitesolucoesdf@gmail.com" TargetMode="External"/><Relationship Id="rId4" Type="http://schemas.openxmlformats.org/officeDocument/2006/relationships/hyperlink" Target="mailto:elitesolucoesdf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839781-083E-4B98-800D-28C10E7AC7C5}">
  <dimension ref="A1:T21"/>
  <sheetViews>
    <sheetView tabSelected="1" zoomScaleNormal="100" workbookViewId="0">
      <selection activeCell="E20" sqref="E20"/>
    </sheetView>
  </sheetViews>
  <sheetFormatPr defaultColWidth="16.28515625" defaultRowHeight="12" x14ac:dyDescent="0.25"/>
  <cols>
    <col min="1" max="1" width="13.7109375" style="66" customWidth="1"/>
    <col min="2" max="2" width="65" style="66" customWidth="1"/>
    <col min="3" max="3" width="7.28515625" style="66" customWidth="1"/>
    <col min="4" max="4" width="4.7109375" style="66" customWidth="1"/>
    <col min="5" max="12" width="10.42578125" style="66" customWidth="1"/>
    <col min="13" max="13" width="10.5703125" style="66" customWidth="1"/>
    <col min="14" max="15" width="11.42578125" style="66" customWidth="1"/>
    <col min="16" max="18" width="9.28515625" style="66" customWidth="1"/>
    <col min="19" max="19" width="11.42578125" style="66" customWidth="1"/>
    <col min="20" max="20" width="12" style="66" customWidth="1"/>
    <col min="21" max="21" width="9.28515625" style="66" customWidth="1"/>
    <col min="22" max="22" width="11.85546875" style="66" customWidth="1"/>
    <col min="23" max="16384" width="16.28515625" style="66"/>
  </cols>
  <sheetData>
    <row r="1" spans="1:20" ht="77.25" customHeight="1" x14ac:dyDescent="0.25">
      <c r="B1" s="2" t="s">
        <v>44</v>
      </c>
      <c r="C1" s="3"/>
      <c r="D1" s="3"/>
      <c r="E1" s="3"/>
      <c r="F1" s="3"/>
      <c r="G1" s="3"/>
      <c r="H1" s="3"/>
      <c r="I1" s="3"/>
      <c r="J1" s="3"/>
      <c r="K1" s="3"/>
      <c r="L1" s="3"/>
    </row>
    <row r="2" spans="1:20" ht="17.25" customHeight="1" x14ac:dyDescent="0.25">
      <c r="A2" s="4" t="s">
        <v>45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3"/>
      <c r="N2" s="3"/>
      <c r="O2" s="3"/>
      <c r="P2" s="3"/>
      <c r="Q2" s="3"/>
      <c r="R2" s="3"/>
      <c r="S2" s="3"/>
      <c r="T2" s="3"/>
    </row>
    <row r="3" spans="1:20" ht="17.25" customHeight="1" x14ac:dyDescent="0.25">
      <c r="A3" s="4" t="s">
        <v>46</v>
      </c>
      <c r="B3" s="4" t="s">
        <v>78</v>
      </c>
      <c r="C3" s="4"/>
      <c r="D3" s="4"/>
      <c r="E3" s="4"/>
      <c r="F3" s="4"/>
      <c r="G3" s="4"/>
      <c r="H3" s="4"/>
      <c r="I3" s="4"/>
      <c r="J3" s="4"/>
      <c r="K3" s="4"/>
      <c r="L3" s="4"/>
      <c r="M3" s="3"/>
      <c r="N3" s="3"/>
      <c r="O3" s="3"/>
      <c r="P3" s="3"/>
      <c r="Q3" s="3"/>
      <c r="R3" s="3"/>
      <c r="S3" s="6"/>
      <c r="T3" s="6"/>
    </row>
    <row r="4" spans="1:20" ht="17.25" customHeight="1" x14ac:dyDescent="0.25">
      <c r="A4" s="4" t="s">
        <v>79</v>
      </c>
      <c r="B4" s="4"/>
      <c r="C4" s="4"/>
      <c r="D4" s="4"/>
      <c r="E4" s="4"/>
      <c r="F4" s="4"/>
      <c r="G4" s="4"/>
      <c r="H4" s="4"/>
      <c r="I4" s="4"/>
      <c r="J4" s="4"/>
      <c r="K4" s="4"/>
      <c r="L4" s="7"/>
      <c r="M4" s="3"/>
      <c r="N4" s="3"/>
      <c r="O4" s="3"/>
      <c r="P4" s="3"/>
      <c r="Q4" s="3"/>
      <c r="R4" s="3"/>
      <c r="S4" s="67"/>
      <c r="T4" s="67"/>
    </row>
    <row r="5" spans="1:20" ht="17.25" customHeight="1" x14ac:dyDescent="0.25">
      <c r="A5" s="4" t="s">
        <v>47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3"/>
      <c r="N5" s="3"/>
      <c r="O5" s="3"/>
      <c r="P5" s="3"/>
      <c r="Q5" s="3"/>
      <c r="R5" s="3"/>
      <c r="S5" s="67"/>
      <c r="T5" s="67"/>
    </row>
    <row r="6" spans="1:20" ht="17.25" customHeight="1" x14ac:dyDescent="0.25">
      <c r="A6" s="22" t="s">
        <v>81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3"/>
      <c r="N6" s="3"/>
      <c r="O6" s="3"/>
      <c r="P6" s="3"/>
      <c r="Q6" s="3"/>
      <c r="R6" s="3"/>
      <c r="S6" s="67"/>
      <c r="T6" s="67"/>
    </row>
    <row r="7" spans="1:20" ht="15" customHeight="1" x14ac:dyDescent="0.25">
      <c r="A7" s="5"/>
      <c r="B7" s="4"/>
      <c r="C7" s="5"/>
      <c r="D7" s="5"/>
      <c r="E7" s="5"/>
      <c r="F7" s="5"/>
      <c r="G7" s="5"/>
      <c r="H7" s="5"/>
      <c r="I7" s="5"/>
      <c r="J7" s="5"/>
      <c r="K7" s="5"/>
      <c r="L7" s="8"/>
      <c r="S7" s="67"/>
      <c r="T7" s="67"/>
    </row>
    <row r="8" spans="1:20" ht="16.5" customHeight="1" x14ac:dyDescent="0.25">
      <c r="A8" s="24" t="s">
        <v>26</v>
      </c>
      <c r="B8" s="25"/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  <c r="O8" s="25"/>
      <c r="P8" s="25"/>
      <c r="Q8" s="26"/>
      <c r="S8" s="67"/>
      <c r="T8" s="67"/>
    </row>
    <row r="9" spans="1:20" ht="22.5" customHeight="1" x14ac:dyDescent="0.25">
      <c r="A9" s="31" t="s">
        <v>16</v>
      </c>
      <c r="B9" s="31" t="s">
        <v>15</v>
      </c>
      <c r="C9" s="32" t="s">
        <v>14</v>
      </c>
      <c r="D9" s="32" t="s">
        <v>11</v>
      </c>
      <c r="E9" s="33" t="s">
        <v>3</v>
      </c>
      <c r="F9" s="33" t="s">
        <v>4</v>
      </c>
      <c r="G9" s="33" t="s">
        <v>5</v>
      </c>
      <c r="H9" s="33" t="s">
        <v>7</v>
      </c>
      <c r="I9" s="64" t="s">
        <v>8</v>
      </c>
      <c r="J9" s="64" t="s">
        <v>17</v>
      </c>
      <c r="K9" s="64" t="s">
        <v>18</v>
      </c>
      <c r="L9" s="65" t="s">
        <v>19</v>
      </c>
      <c r="M9" s="30" t="s">
        <v>23</v>
      </c>
      <c r="N9" s="30" t="s">
        <v>30</v>
      </c>
      <c r="O9" s="30" t="s">
        <v>29</v>
      </c>
      <c r="P9" s="30" t="s">
        <v>24</v>
      </c>
      <c r="Q9" s="30" t="s">
        <v>25</v>
      </c>
      <c r="S9" s="67"/>
      <c r="T9" s="67"/>
    </row>
    <row r="10" spans="1:20" ht="22.5" customHeight="1" x14ac:dyDescent="0.25">
      <c r="A10" s="31"/>
      <c r="B10" s="31"/>
      <c r="C10" s="32"/>
      <c r="D10" s="32"/>
      <c r="E10" s="33"/>
      <c r="F10" s="33"/>
      <c r="G10" s="33"/>
      <c r="H10" s="33"/>
      <c r="I10" s="64"/>
      <c r="J10" s="64"/>
      <c r="K10" s="64"/>
      <c r="L10" s="65"/>
      <c r="M10" s="30"/>
      <c r="N10" s="30"/>
      <c r="O10" s="30"/>
      <c r="P10" s="30"/>
      <c r="Q10" s="30"/>
      <c r="S10" s="67"/>
      <c r="T10" s="67"/>
    </row>
    <row r="11" spans="1:20" ht="51.75" customHeight="1" x14ac:dyDescent="0.25">
      <c r="A11" s="9">
        <v>1</v>
      </c>
      <c r="B11" s="1" t="s">
        <v>77</v>
      </c>
      <c r="C11" s="10" t="s">
        <v>6</v>
      </c>
      <c r="D11" s="11" t="s">
        <v>76</v>
      </c>
      <c r="E11" s="20">
        <v>1970</v>
      </c>
      <c r="F11" s="20">
        <v>2025.44</v>
      </c>
      <c r="G11" s="20">
        <v>1781.25</v>
      </c>
      <c r="H11" s="12">
        <v>539.5</v>
      </c>
      <c r="I11" s="23">
        <v>1235.75</v>
      </c>
      <c r="J11" s="20">
        <v>1558.33</v>
      </c>
      <c r="K11" s="34">
        <v>1076</v>
      </c>
      <c r="L11" s="35">
        <v>2050</v>
      </c>
      <c r="M11" s="13">
        <f>COUNT(E11:L11)</f>
        <v>8</v>
      </c>
      <c r="N11" s="14">
        <f>ROUND(AVERAGE(E11:L11),2)</f>
        <v>1529.53</v>
      </c>
      <c r="O11" s="14">
        <f>ROUND(MEDIAN(E11:L11),2)</f>
        <v>1669.79</v>
      </c>
      <c r="P11" s="15">
        <f>_xlfn.STDEV.S(E11:L11)</f>
        <v>540.79009902014093</v>
      </c>
      <c r="Q11" s="16">
        <f>P11/N11</f>
        <v>0.35356619289594904</v>
      </c>
      <c r="S11" s="67"/>
      <c r="T11" s="67"/>
    </row>
    <row r="12" spans="1:20" ht="13.5" customHeight="1" x14ac:dyDescent="0.25">
      <c r="A12" s="19" t="s">
        <v>82</v>
      </c>
      <c r="B12" s="19"/>
      <c r="C12" s="19"/>
      <c r="D12" s="21"/>
      <c r="E12" s="21"/>
    </row>
    <row r="14" spans="1:20" x14ac:dyDescent="0.25">
      <c r="A14" s="24" t="s">
        <v>26</v>
      </c>
      <c r="B14" s="25"/>
      <c r="C14" s="25"/>
      <c r="D14" s="25"/>
      <c r="E14" s="25"/>
      <c r="F14" s="25"/>
      <c r="G14" s="25"/>
      <c r="H14" s="25"/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6"/>
    </row>
    <row r="15" spans="1:20" x14ac:dyDescent="0.25">
      <c r="A15" s="31" t="s">
        <v>16</v>
      </c>
      <c r="B15" s="31" t="s">
        <v>15</v>
      </c>
      <c r="C15" s="32" t="s">
        <v>14</v>
      </c>
      <c r="D15" s="32" t="s">
        <v>11</v>
      </c>
      <c r="E15" s="33" t="s">
        <v>3</v>
      </c>
      <c r="F15" s="33" t="s">
        <v>4</v>
      </c>
      <c r="G15" s="33" t="s">
        <v>5</v>
      </c>
      <c r="H15" s="33" t="s">
        <v>7</v>
      </c>
      <c r="I15" s="64" t="s">
        <v>8</v>
      </c>
      <c r="J15" s="64" t="s">
        <v>17</v>
      </c>
      <c r="K15" s="64" t="s">
        <v>18</v>
      </c>
      <c r="L15" s="65" t="s">
        <v>19</v>
      </c>
      <c r="M15" s="30" t="s">
        <v>23</v>
      </c>
      <c r="N15" s="30" t="s">
        <v>30</v>
      </c>
      <c r="O15" s="30" t="s">
        <v>29</v>
      </c>
      <c r="P15" s="30" t="s">
        <v>24</v>
      </c>
      <c r="Q15" s="30" t="s">
        <v>25</v>
      </c>
      <c r="R15" s="30" t="s">
        <v>28</v>
      </c>
      <c r="S15" s="30" t="s">
        <v>12</v>
      </c>
      <c r="T15" s="30" t="s">
        <v>20</v>
      </c>
    </row>
    <row r="16" spans="1:20" ht="27.75" customHeight="1" x14ac:dyDescent="0.25">
      <c r="A16" s="31"/>
      <c r="B16" s="31"/>
      <c r="C16" s="32"/>
      <c r="D16" s="32"/>
      <c r="E16" s="33"/>
      <c r="F16" s="33"/>
      <c r="G16" s="33"/>
      <c r="H16" s="33"/>
      <c r="I16" s="64"/>
      <c r="J16" s="64"/>
      <c r="K16" s="64"/>
      <c r="L16" s="65"/>
      <c r="M16" s="30"/>
      <c r="N16" s="30"/>
      <c r="O16" s="30"/>
      <c r="P16" s="30"/>
      <c r="Q16" s="30"/>
      <c r="R16" s="30"/>
      <c r="S16" s="30"/>
      <c r="T16" s="30"/>
    </row>
    <row r="17" spans="1:20" ht="51.75" customHeight="1" x14ac:dyDescent="0.25">
      <c r="A17" s="9">
        <v>1</v>
      </c>
      <c r="B17" s="1" t="s">
        <v>77</v>
      </c>
      <c r="C17" s="10" t="s">
        <v>6</v>
      </c>
      <c r="D17" s="11" t="s">
        <v>76</v>
      </c>
      <c r="E17" s="20">
        <v>1970</v>
      </c>
      <c r="F17" s="20">
        <v>2025.44</v>
      </c>
      <c r="G17" s="20">
        <v>1781.25</v>
      </c>
      <c r="H17" s="12"/>
      <c r="I17" s="23">
        <v>1235.75</v>
      </c>
      <c r="J17" s="20">
        <v>1558.33</v>
      </c>
      <c r="K17" s="34">
        <v>1076</v>
      </c>
      <c r="L17" s="35">
        <v>2050</v>
      </c>
      <c r="M17" s="13">
        <f>COUNT(E17:L17)</f>
        <v>7</v>
      </c>
      <c r="N17" s="14">
        <f>ROUND(AVERAGE(E17:L17),2)</f>
        <v>1670.97</v>
      </c>
      <c r="O17" s="14">
        <f>ROUND(MEDIAN(E17:L17),2)</f>
        <v>1781.25</v>
      </c>
      <c r="P17" s="15">
        <f>_xlfn.STDEV.S(E17:L17)</f>
        <v>393.06209431904722</v>
      </c>
      <c r="Q17" s="16">
        <f>P17/N17</f>
        <v>0.23522989300768249</v>
      </c>
      <c r="R17" s="17" t="str">
        <f>IF(Q17&gt;25%,"Mediana","Média Aritmética")</f>
        <v>Média Aritmética</v>
      </c>
      <c r="S17" s="15">
        <f>ROUND(IF(R17="Média Aritmética",N17,O17),2)</f>
        <v>1670.97</v>
      </c>
      <c r="T17" s="15">
        <f>ROUND(S17*D17,2)</f>
        <v>3341.94</v>
      </c>
    </row>
    <row r="18" spans="1:20" ht="21" customHeight="1" x14ac:dyDescent="0.25">
      <c r="A18" s="27" t="s">
        <v>83</v>
      </c>
      <c r="B18" s="28"/>
      <c r="C18" s="28"/>
      <c r="D18" s="28"/>
      <c r="E18" s="28"/>
      <c r="F18" s="28"/>
      <c r="G18" s="28"/>
      <c r="H18" s="28"/>
      <c r="I18" s="28"/>
      <c r="J18" s="28"/>
      <c r="K18" s="28"/>
      <c r="L18" s="28"/>
      <c r="M18" s="28"/>
      <c r="N18" s="28"/>
      <c r="O18" s="28"/>
      <c r="P18" s="28"/>
      <c r="Q18" s="28"/>
      <c r="R18" s="28"/>
      <c r="S18" s="29"/>
      <c r="T18" s="18">
        <f>ROUND(T17,2)</f>
        <v>3341.94</v>
      </c>
    </row>
    <row r="19" spans="1:20" ht="15" x14ac:dyDescent="0.25">
      <c r="A19" s="67"/>
      <c r="B19" s="67"/>
      <c r="C19" s="67"/>
      <c r="D19" s="21"/>
      <c r="E19" s="21"/>
      <c r="F19" s="21"/>
      <c r="G19" s="21"/>
      <c r="H19" s="21"/>
      <c r="I19" s="21"/>
      <c r="J19" s="21"/>
      <c r="K19" s="21"/>
      <c r="L19" s="21"/>
    </row>
    <row r="20" spans="1:20" ht="15" x14ac:dyDescent="0.25">
      <c r="A20" s="67"/>
      <c r="B20" s="67"/>
      <c r="C20" s="67"/>
      <c r="N20" s="68"/>
    </row>
    <row r="21" spans="1:20" x14ac:dyDescent="0.25">
      <c r="O21" s="68"/>
    </row>
  </sheetData>
  <mergeCells count="40">
    <mergeCell ref="A9:A10"/>
    <mergeCell ref="C9:C10"/>
    <mergeCell ref="K9:K10"/>
    <mergeCell ref="D9:D10"/>
    <mergeCell ref="L9:L10"/>
    <mergeCell ref="J9:J10"/>
    <mergeCell ref="F9:F10"/>
    <mergeCell ref="G9:G10"/>
    <mergeCell ref="H9:H10"/>
    <mergeCell ref="I9:I10"/>
    <mergeCell ref="B9:B10"/>
    <mergeCell ref="E9:E10"/>
    <mergeCell ref="Q9:Q10"/>
    <mergeCell ref="P9:P10"/>
    <mergeCell ref="O9:O10"/>
    <mergeCell ref="N9:N10"/>
    <mergeCell ref="M9:M10"/>
    <mergeCell ref="P15:P16"/>
    <mergeCell ref="Q15:Q16"/>
    <mergeCell ref="H15:H16"/>
    <mergeCell ref="I15:I16"/>
    <mergeCell ref="J15:J16"/>
    <mergeCell ref="K15:K16"/>
    <mergeCell ref="L15:L16"/>
    <mergeCell ref="A8:Q8"/>
    <mergeCell ref="A14:T14"/>
    <mergeCell ref="A18:S18"/>
    <mergeCell ref="R15:R16"/>
    <mergeCell ref="S15:S16"/>
    <mergeCell ref="T15:T16"/>
    <mergeCell ref="A15:A16"/>
    <mergeCell ref="B15:B16"/>
    <mergeCell ref="C15:C16"/>
    <mergeCell ref="D15:D16"/>
    <mergeCell ref="E15:E16"/>
    <mergeCell ref="F15:F16"/>
    <mergeCell ref="G15:G16"/>
    <mergeCell ref="M15:M16"/>
    <mergeCell ref="N15:N16"/>
    <mergeCell ref="O15:O16"/>
  </mergeCells>
  <phoneticPr fontId="1" type="noConversion"/>
  <conditionalFormatting sqref="M11">
    <cfRule type="cellIs" dxfId="5" priority="6" operator="greaterThan">
      <formula>2</formula>
    </cfRule>
  </conditionalFormatting>
  <conditionalFormatting sqref="M17">
    <cfRule type="cellIs" dxfId="4" priority="3" operator="greaterThan">
      <formula>2</formula>
    </cfRule>
  </conditionalFormatting>
  <conditionalFormatting sqref="Q11">
    <cfRule type="cellIs" dxfId="3" priority="4" operator="lessThan">
      <formula>0.26</formula>
    </cfRule>
    <cfRule type="cellIs" dxfId="2" priority="5" operator="greaterThan">
      <formula>0.25</formula>
    </cfRule>
  </conditionalFormatting>
  <conditionalFormatting sqref="Q17">
    <cfRule type="cellIs" dxfId="1" priority="1" operator="lessThan">
      <formula>0.26</formula>
    </cfRule>
    <cfRule type="cellIs" dxfId="0" priority="2" operator="greaterThan">
      <formula>0.25</formula>
    </cfRule>
  </conditionalFormatting>
  <pageMargins left="0.511811024" right="0.511811024" top="0.78740157499999996" bottom="0.78740157499999996" header="0.31496062000000002" footer="0.31496062000000002"/>
  <pageSetup paperSize="9" orientation="portrait" horizontalDpi="200" verticalDpi="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EA00EE-16A1-4F81-BB43-4AC590EB82C2}">
  <dimension ref="A1:L10"/>
  <sheetViews>
    <sheetView showGridLines="0" zoomScaleNormal="100" workbookViewId="0">
      <selection activeCell="I14" sqref="I14"/>
    </sheetView>
  </sheetViews>
  <sheetFormatPr defaultRowHeight="12" x14ac:dyDescent="0.25"/>
  <cols>
    <col min="1" max="1" width="16.5703125" style="39" customWidth="1"/>
    <col min="2" max="2" width="12.5703125" style="39" bestFit="1" customWidth="1"/>
    <col min="3" max="3" width="78.140625" style="39" bestFit="1" customWidth="1"/>
    <col min="4" max="4" width="39.42578125" style="39" customWidth="1"/>
    <col min="5" max="5" width="20.5703125" style="39" bestFit="1" customWidth="1"/>
    <col min="6" max="6" width="24.42578125" style="39" customWidth="1"/>
    <col min="7" max="7" width="17" style="39" bestFit="1" customWidth="1"/>
    <col min="8" max="8" width="3.42578125" style="39" bestFit="1" customWidth="1"/>
    <col min="9" max="10" width="15.42578125" style="39" customWidth="1"/>
    <col min="11" max="11" width="5.85546875" style="39" bestFit="1" customWidth="1"/>
    <col min="12" max="12" width="13.28515625" style="39" bestFit="1" customWidth="1"/>
    <col min="13" max="16384" width="9.140625" style="39"/>
  </cols>
  <sheetData>
    <row r="1" spans="1:12" x14ac:dyDescent="0.25">
      <c r="A1" s="36" t="s">
        <v>22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8"/>
    </row>
    <row r="2" spans="1:12" ht="51.75" customHeight="1" x14ac:dyDescent="0.25">
      <c r="A2" s="40" t="s">
        <v>0</v>
      </c>
      <c r="B2" s="40" t="s">
        <v>13</v>
      </c>
      <c r="C2" s="40" t="s">
        <v>37</v>
      </c>
      <c r="D2" s="40" t="s">
        <v>1</v>
      </c>
      <c r="E2" s="40" t="s">
        <v>2</v>
      </c>
      <c r="F2" s="40" t="s">
        <v>9</v>
      </c>
      <c r="G2" s="40" t="s">
        <v>10</v>
      </c>
      <c r="H2" s="40" t="s">
        <v>21</v>
      </c>
      <c r="I2" s="41" t="s">
        <v>35</v>
      </c>
      <c r="J2" s="41" t="s">
        <v>36</v>
      </c>
      <c r="K2" s="41" t="s">
        <v>38</v>
      </c>
      <c r="L2" s="41" t="s">
        <v>39</v>
      </c>
    </row>
    <row r="3" spans="1:12" ht="15" customHeight="1" x14ac:dyDescent="0.25">
      <c r="A3" s="42" t="s">
        <v>41</v>
      </c>
      <c r="B3" s="59" t="s">
        <v>3</v>
      </c>
      <c r="C3" s="60" t="s">
        <v>73</v>
      </c>
      <c r="D3" s="60" t="s">
        <v>48</v>
      </c>
      <c r="E3" s="61" t="s">
        <v>49</v>
      </c>
      <c r="F3" s="62" t="s">
        <v>50</v>
      </c>
      <c r="G3" s="59" t="s">
        <v>51</v>
      </c>
      <c r="H3" s="59" t="s">
        <v>31</v>
      </c>
      <c r="I3" s="61">
        <v>46003</v>
      </c>
      <c r="J3" s="61">
        <v>46368</v>
      </c>
      <c r="K3" s="59">
        <v>48</v>
      </c>
      <c r="L3" s="63">
        <v>1970</v>
      </c>
    </row>
    <row r="4" spans="1:12" ht="15" customHeight="1" x14ac:dyDescent="0.25">
      <c r="A4" s="43"/>
      <c r="B4" s="59" t="s">
        <v>4</v>
      </c>
      <c r="C4" s="60" t="s">
        <v>52</v>
      </c>
      <c r="D4" s="60" t="s">
        <v>53</v>
      </c>
      <c r="E4" s="61" t="s">
        <v>54</v>
      </c>
      <c r="F4" s="62" t="s">
        <v>55</v>
      </c>
      <c r="G4" s="59" t="s">
        <v>42</v>
      </c>
      <c r="H4" s="59" t="s">
        <v>27</v>
      </c>
      <c r="I4" s="61">
        <v>46008</v>
      </c>
      <c r="J4" s="61">
        <f t="shared" ref="J4:J5" si="0">I4+365</f>
        <v>46373</v>
      </c>
      <c r="K4" s="59">
        <v>17</v>
      </c>
      <c r="L4" s="63">
        <v>2025.44</v>
      </c>
    </row>
    <row r="5" spans="1:12" ht="15" customHeight="1" x14ac:dyDescent="0.25">
      <c r="A5" s="43"/>
      <c r="B5" s="59" t="s">
        <v>5</v>
      </c>
      <c r="C5" s="60" t="s">
        <v>56</v>
      </c>
      <c r="D5" s="60" t="s">
        <v>57</v>
      </c>
      <c r="E5" s="59" t="s">
        <v>58</v>
      </c>
      <c r="F5" s="62" t="s">
        <v>59</v>
      </c>
      <c r="G5" s="59" t="s">
        <v>60</v>
      </c>
      <c r="H5" s="59" t="s">
        <v>43</v>
      </c>
      <c r="I5" s="61">
        <v>46175</v>
      </c>
      <c r="J5" s="61">
        <f t="shared" si="0"/>
        <v>46540</v>
      </c>
      <c r="K5" s="59">
        <v>1</v>
      </c>
      <c r="L5" s="63">
        <v>1781.26</v>
      </c>
    </row>
    <row r="6" spans="1:12" ht="15" customHeight="1" x14ac:dyDescent="0.25">
      <c r="A6" s="43"/>
      <c r="B6" s="59" t="s">
        <v>7</v>
      </c>
      <c r="C6" s="60" t="s">
        <v>80</v>
      </c>
      <c r="D6" s="60" t="s">
        <v>61</v>
      </c>
      <c r="E6" s="59" t="s">
        <v>62</v>
      </c>
      <c r="F6" s="62" t="s">
        <v>63</v>
      </c>
      <c r="G6" s="59" t="s">
        <v>64</v>
      </c>
      <c r="H6" s="59" t="s">
        <v>34</v>
      </c>
      <c r="I6" s="61">
        <v>45916</v>
      </c>
      <c r="J6" s="61">
        <f>I6+365</f>
        <v>46281</v>
      </c>
      <c r="K6" s="59">
        <v>33</v>
      </c>
      <c r="L6" s="63">
        <v>539.5</v>
      </c>
    </row>
    <row r="7" spans="1:12" ht="15" customHeight="1" x14ac:dyDescent="0.25">
      <c r="A7" s="44" t="s">
        <v>40</v>
      </c>
      <c r="B7" s="45" t="s">
        <v>8</v>
      </c>
      <c r="C7" s="46"/>
      <c r="D7" s="46" t="s">
        <v>65</v>
      </c>
      <c r="E7" s="51" t="s">
        <v>66</v>
      </c>
      <c r="F7" s="51"/>
      <c r="G7" s="47" t="s">
        <v>67</v>
      </c>
      <c r="H7" s="47" t="s">
        <v>31</v>
      </c>
      <c r="I7" s="48">
        <v>46258</v>
      </c>
      <c r="J7" s="48">
        <v>46442</v>
      </c>
      <c r="K7" s="47">
        <v>1</v>
      </c>
      <c r="L7" s="49">
        <v>1235.75</v>
      </c>
    </row>
    <row r="8" spans="1:12" ht="15" customHeight="1" x14ac:dyDescent="0.25">
      <c r="A8" s="50"/>
      <c r="B8" s="45" t="s">
        <v>17</v>
      </c>
      <c r="C8" s="46"/>
      <c r="D8" s="46" t="s">
        <v>68</v>
      </c>
      <c r="E8" s="51" t="s">
        <v>69</v>
      </c>
      <c r="F8" s="51"/>
      <c r="G8" s="47" t="s">
        <v>70</v>
      </c>
      <c r="H8" s="47" t="s">
        <v>33</v>
      </c>
      <c r="I8" s="48">
        <v>46253</v>
      </c>
      <c r="J8" s="48">
        <v>47168</v>
      </c>
      <c r="K8" s="47">
        <v>1</v>
      </c>
      <c r="L8" s="49">
        <v>1558.33</v>
      </c>
    </row>
    <row r="9" spans="1:12" ht="15" customHeight="1" x14ac:dyDescent="0.25">
      <c r="A9" s="52"/>
      <c r="B9" s="45" t="s">
        <v>18</v>
      </c>
      <c r="C9" s="46"/>
      <c r="D9" s="46" t="s">
        <v>74</v>
      </c>
      <c r="E9" s="51" t="s">
        <v>71</v>
      </c>
      <c r="F9" s="51"/>
      <c r="G9" s="47" t="s">
        <v>72</v>
      </c>
      <c r="H9" s="47"/>
      <c r="I9" s="48" t="s">
        <v>75</v>
      </c>
      <c r="J9" s="48">
        <v>46444</v>
      </c>
      <c r="K9" s="47">
        <v>1</v>
      </c>
      <c r="L9" s="49">
        <v>1076</v>
      </c>
    </row>
    <row r="10" spans="1:12" ht="15" customHeight="1" x14ac:dyDescent="0.25">
      <c r="A10" s="53" t="s">
        <v>32</v>
      </c>
      <c r="B10" s="54" t="s">
        <v>19</v>
      </c>
      <c r="C10" s="55"/>
      <c r="D10" s="55" t="s">
        <v>61</v>
      </c>
      <c r="E10" s="54" t="s">
        <v>62</v>
      </c>
      <c r="F10" s="56" t="s">
        <v>63</v>
      </c>
      <c r="G10" s="54" t="s">
        <v>64</v>
      </c>
      <c r="H10" s="54" t="s">
        <v>34</v>
      </c>
      <c r="I10" s="57">
        <v>46014</v>
      </c>
      <c r="J10" s="57">
        <f>I10+365</f>
        <v>46379</v>
      </c>
      <c r="K10" s="54">
        <v>1</v>
      </c>
      <c r="L10" s="58">
        <v>2050</v>
      </c>
    </row>
  </sheetData>
  <mergeCells count="3">
    <mergeCell ref="A1:L1"/>
    <mergeCell ref="A7:A9"/>
    <mergeCell ref="A3:A6"/>
  </mergeCells>
  <phoneticPr fontId="1" type="noConversion"/>
  <hyperlinks>
    <hyperlink ref="F3" r:id="rId1" xr:uid="{9E0B178B-E552-46D3-9266-ECC76EEDEE84}"/>
    <hyperlink ref="F4" r:id="rId2" xr:uid="{885EA4A0-DC7C-403A-B546-6C41BFC5FECF}"/>
    <hyperlink ref="F5" r:id="rId3" xr:uid="{8983A9C6-3C7C-4D3B-BBBF-E4524681D239}"/>
    <hyperlink ref="F10" r:id="rId4" xr:uid="{79BA6E65-5081-4555-BCD2-66D0BF11DFBF}"/>
    <hyperlink ref="F6" r:id="rId5" xr:uid="{519C6E72-4052-4C14-872C-20D0133AA106}"/>
  </hyperlinks>
  <pageMargins left="0.511811024" right="0.511811024" top="0.78740157499999996" bottom="0.78740157499999996" header="0.31496062000000002" footer="0.31496062000000002"/>
  <pageSetup paperSize="9" orientation="portrait"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Cálculo</vt:lpstr>
      <vt:lpstr>Fontes Consultadas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Augusto Santiago da Silva Dutra</dc:creator>
  <cp:lastModifiedBy>Stefano Babinski Neto</cp:lastModifiedBy>
  <dcterms:created xsi:type="dcterms:W3CDTF">2021-03-12T13:33:04Z</dcterms:created>
  <dcterms:modified xsi:type="dcterms:W3CDTF">2026-09-02T17:45:41Z</dcterms:modified>
</cp:coreProperties>
</file>