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7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Users\Stefano\Downloads\"/>
    </mc:Choice>
  </mc:AlternateContent>
  <xr:revisionPtr revIDLastSave="0" documentId="13_ncr:1_{0CCF12A1-E69C-464B-8AFD-5F71F116BC82}" xr6:coauthVersionLast="47" xr6:coauthVersionMax="47" xr10:uidLastSave="{00000000-0000-0000-0000-000000000000}"/>
  <bookViews>
    <workbookView xWindow="-120" yWindow="-120" windowWidth="29040" windowHeight="15840" tabRatio="871" xr2:uid="{17D6D0DD-6A6D-40BB-8DAF-014194CA03E8}"/>
  </bookViews>
  <sheets>
    <sheet name="RESUMO" sheetId="10" r:id="rId1"/>
    <sheet name="POSTOS DE TRABALHO 2026" sheetId="9" r:id="rId2"/>
    <sheet name="POSTOS DE TRABALHO 2027" sheetId="26" r:id="rId3"/>
    <sheet name="EPI's" sheetId="11" r:id="rId4"/>
    <sheet name="FERRAMENTAL" sheetId="19" r:id="rId5"/>
    <sheet name="MATERIAL DE CONSUMO" sheetId="4" r:id="rId6"/>
    <sheet name="MATERIAL SOB DEMANDA" sheetId="7" r:id="rId7"/>
    <sheet name="CURVA_ABC_MATERIAL" sheetId="23" r:id="rId8"/>
    <sheet name="MATERIAL_ABC" sheetId="21" state="hidden" r:id="rId9"/>
    <sheet name="SERVIÇOS EVENTUAIS SOB DEMANDA" sheetId="2" r:id="rId10"/>
    <sheet name="CURVA_ABC_SERVICOS" sheetId="25" r:id="rId11"/>
    <sheet name="EVENTUAIS_ABC" sheetId="24" state="hidden" r:id="rId12"/>
    <sheet name="BDI DESONERADO" sheetId="13" r:id="rId13"/>
  </sheets>
  <definedNames>
    <definedName name="_xlnm._FilterDatabase" localSheetId="5" hidden="1">'MATERIAL DE CONSUMO'!$A$1:$F$164</definedName>
    <definedName name="_xlnm._FilterDatabase" localSheetId="8" hidden="1">MATERIAL_ABC!$A$1:$E$160</definedName>
    <definedName name="_xlnm.Print_Area" localSheetId="5">'MATERIAL DE CONSUMO'!$A$1:$F$164</definedName>
    <definedName name="_xlnm.Print_Area" localSheetId="6">'MATERIAL SOB DEMANDA'!#REF!</definedName>
    <definedName name="_xlnm.Print_Area" localSheetId="8">MATERIAL_ABC!$A$1:$E$160</definedName>
  </definedNames>
  <calcPr calcId="191028"/>
  <pivotCaches>
    <pivotCache cacheId="0" r:id="rId14"/>
    <pivotCache cacheId="1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0" l="1"/>
  <c r="J18" i="10" s="1"/>
  <c r="I17" i="10"/>
  <c r="J17" i="10" s="1"/>
  <c r="I16" i="10"/>
  <c r="J16" i="10" s="1"/>
  <c r="I15" i="10"/>
  <c r="J15" i="10" s="1"/>
  <c r="I14" i="10"/>
  <c r="J14" i="10" l="1"/>
  <c r="J19" i="10" s="1"/>
  <c r="H15" i="10"/>
  <c r="H14" i="10"/>
  <c r="H18" i="10"/>
  <c r="H17" i="10"/>
  <c r="H16" i="10"/>
  <c r="F79" i="9"/>
  <c r="I2" i="19"/>
  <c r="I3" i="19"/>
  <c r="I4" i="19"/>
  <c r="I5" i="19"/>
  <c r="I6" i="19"/>
  <c r="I7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H19" i="10" l="1"/>
  <c r="H68" i="9"/>
  <c r="I68" i="9"/>
  <c r="J68" i="9"/>
  <c r="K68" i="9"/>
  <c r="H69" i="9"/>
  <c r="I69" i="9"/>
  <c r="J69" i="9"/>
  <c r="K69" i="9"/>
  <c r="H70" i="9"/>
  <c r="I70" i="9"/>
  <c r="J70" i="9"/>
  <c r="K70" i="9"/>
  <c r="J113" i="26" l="1"/>
  <c r="J113" i="9"/>
  <c r="B14" i="13"/>
  <c r="C79" i="19"/>
  <c r="F129" i="26" l="1"/>
  <c r="F123" i="26"/>
  <c r="F130" i="26" s="1"/>
  <c r="H113" i="26"/>
  <c r="H116" i="26" s="1"/>
  <c r="H141" i="26" s="1"/>
  <c r="G113" i="26"/>
  <c r="G116" i="26" s="1"/>
  <c r="G141" i="26" s="1"/>
  <c r="F90" i="26"/>
  <c r="F94" i="26" s="1"/>
  <c r="F107" i="26" s="1"/>
  <c r="F76" i="26"/>
  <c r="K55" i="26"/>
  <c r="J55" i="26"/>
  <c r="I55" i="26"/>
  <c r="H55" i="26"/>
  <c r="H61" i="26" s="1"/>
  <c r="H70" i="26" s="1"/>
  <c r="G55" i="26"/>
  <c r="F47" i="26"/>
  <c r="F79" i="26" s="1"/>
  <c r="F30" i="26"/>
  <c r="K16" i="26"/>
  <c r="J16" i="26"/>
  <c r="I16" i="26"/>
  <c r="H16" i="26"/>
  <c r="H22" i="26" s="1"/>
  <c r="G16" i="26"/>
  <c r="G53" i="26" s="1"/>
  <c r="G61" i="26" l="1"/>
  <c r="G70" i="26" s="1"/>
  <c r="F31" i="26"/>
  <c r="H31" i="26"/>
  <c r="F32" i="26"/>
  <c r="I22" i="26"/>
  <c r="H79" i="26"/>
  <c r="F81" i="26"/>
  <c r="I79" i="26"/>
  <c r="H40" i="26"/>
  <c r="H28" i="26"/>
  <c r="H46" i="26"/>
  <c r="H44" i="26"/>
  <c r="H137" i="26"/>
  <c r="H43" i="26"/>
  <c r="H92" i="26"/>
  <c r="H75" i="26"/>
  <c r="H89" i="26"/>
  <c r="H29" i="26"/>
  <c r="H39" i="26"/>
  <c r="H78" i="26"/>
  <c r="H42" i="26"/>
  <c r="H91" i="26"/>
  <c r="H41" i="26"/>
  <c r="H76" i="26"/>
  <c r="H45" i="26"/>
  <c r="H77" i="26"/>
  <c r="H90" i="26"/>
  <c r="K17" i="26"/>
  <c r="K22" i="26" s="1"/>
  <c r="G22" i="26"/>
  <c r="G31" i="26" s="1"/>
  <c r="I53" i="26"/>
  <c r="I61" i="26" s="1"/>
  <c r="I70" i="26" s="1"/>
  <c r="I17" i="26"/>
  <c r="J17" i="26"/>
  <c r="J22" i="26" s="1"/>
  <c r="J53" i="26"/>
  <c r="J61" i="26" s="1"/>
  <c r="J70" i="26" s="1"/>
  <c r="K53" i="26"/>
  <c r="K61" i="26" s="1"/>
  <c r="K70" i="26" s="1"/>
  <c r="G76" i="26" l="1"/>
  <c r="G79" i="26"/>
  <c r="H47" i="26"/>
  <c r="H69" i="26" s="1"/>
  <c r="H94" i="26"/>
  <c r="H107" i="26" s="1"/>
  <c r="H109" i="26" s="1"/>
  <c r="H140" i="26" s="1"/>
  <c r="K75" i="26"/>
  <c r="K46" i="26"/>
  <c r="K92" i="26"/>
  <c r="K89" i="26"/>
  <c r="K78" i="26"/>
  <c r="K42" i="26"/>
  <c r="K45" i="26"/>
  <c r="K39" i="26"/>
  <c r="K90" i="26"/>
  <c r="K91" i="26"/>
  <c r="K40" i="26"/>
  <c r="K77" i="26"/>
  <c r="K41" i="26"/>
  <c r="K44" i="26"/>
  <c r="K29" i="26"/>
  <c r="K76" i="26"/>
  <c r="K28" i="26"/>
  <c r="K137" i="26"/>
  <c r="K43" i="26"/>
  <c r="K31" i="26"/>
  <c r="K79" i="26"/>
  <c r="J46" i="26"/>
  <c r="J89" i="26"/>
  <c r="J75" i="26"/>
  <c r="J45" i="26"/>
  <c r="J78" i="26"/>
  <c r="J137" i="26"/>
  <c r="J43" i="26"/>
  <c r="J92" i="26"/>
  <c r="J39" i="26"/>
  <c r="J42" i="26"/>
  <c r="J29" i="26"/>
  <c r="J41" i="26"/>
  <c r="J44" i="26"/>
  <c r="J91" i="26"/>
  <c r="J77" i="26"/>
  <c r="J90" i="26"/>
  <c r="J40" i="26"/>
  <c r="J28" i="26"/>
  <c r="J76" i="26"/>
  <c r="J31" i="26"/>
  <c r="J79" i="26"/>
  <c r="H81" i="26"/>
  <c r="H139" i="26" s="1"/>
  <c r="I137" i="26"/>
  <c r="I43" i="26"/>
  <c r="I28" i="26"/>
  <c r="I30" i="26" s="1"/>
  <c r="I89" i="26"/>
  <c r="I78" i="26"/>
  <c r="I46" i="26"/>
  <c r="I75" i="26"/>
  <c r="I39" i="26"/>
  <c r="I42" i="26"/>
  <c r="I41" i="26"/>
  <c r="I90" i="26"/>
  <c r="I76" i="26"/>
  <c r="I40" i="26"/>
  <c r="I92" i="26"/>
  <c r="I45" i="26"/>
  <c r="I77" i="26"/>
  <c r="I91" i="26"/>
  <c r="I29" i="26"/>
  <c r="I44" i="26"/>
  <c r="H30" i="26"/>
  <c r="H32" i="26" s="1"/>
  <c r="I31" i="26"/>
  <c r="G46" i="26"/>
  <c r="G44" i="26"/>
  <c r="G40" i="26"/>
  <c r="G43" i="26"/>
  <c r="G28" i="26"/>
  <c r="G30" i="26" s="1"/>
  <c r="G32" i="26" s="1"/>
  <c r="G68" i="26" s="1"/>
  <c r="G92" i="26"/>
  <c r="G77" i="26"/>
  <c r="G137" i="26"/>
  <c r="G89" i="26"/>
  <c r="G78" i="26"/>
  <c r="G75" i="26"/>
  <c r="G39" i="26"/>
  <c r="G91" i="26"/>
  <c r="G42" i="26"/>
  <c r="G45" i="26"/>
  <c r="G41" i="26"/>
  <c r="G90" i="26"/>
  <c r="G29" i="26"/>
  <c r="H68" i="26" l="1"/>
  <c r="H71" i="26" s="1"/>
  <c r="H138" i="26" s="1"/>
  <c r="H142" i="26" s="1"/>
  <c r="H121" i="26" s="1"/>
  <c r="J47" i="26"/>
  <c r="J69" i="26" s="1"/>
  <c r="J81" i="26"/>
  <c r="J139" i="26" s="1"/>
  <c r="K47" i="26"/>
  <c r="K69" i="26" s="1"/>
  <c r="J94" i="26"/>
  <c r="J107" i="26" s="1"/>
  <c r="J109" i="26" s="1"/>
  <c r="J140" i="26" s="1"/>
  <c r="I47" i="26"/>
  <c r="I69" i="26" s="1"/>
  <c r="K94" i="26"/>
  <c r="K107" i="26" s="1"/>
  <c r="K109" i="26" s="1"/>
  <c r="K140" i="26" s="1"/>
  <c r="G47" i="26"/>
  <c r="G69" i="26" s="1"/>
  <c r="G81" i="26"/>
  <c r="G139" i="26" s="1"/>
  <c r="I32" i="26"/>
  <c r="I68" i="26" s="1"/>
  <c r="I81" i="26"/>
  <c r="I139" i="26" s="1"/>
  <c r="G71" i="26"/>
  <c r="G138" i="26" s="1"/>
  <c r="G142" i="26" s="1"/>
  <c r="J30" i="26"/>
  <c r="J32" i="26" s="1"/>
  <c r="I94" i="26"/>
  <c r="I107" i="26" s="1"/>
  <c r="I109" i="26" s="1"/>
  <c r="I140" i="26" s="1"/>
  <c r="G94" i="26"/>
  <c r="G107" i="26" s="1"/>
  <c r="G109" i="26" s="1"/>
  <c r="G140" i="26" s="1"/>
  <c r="K30" i="26"/>
  <c r="K32" i="26" s="1"/>
  <c r="K68" i="26" s="1"/>
  <c r="K81" i="26"/>
  <c r="K139" i="26" s="1"/>
  <c r="J68" i="26" l="1"/>
  <c r="J71" i="26" s="1"/>
  <c r="J138" i="26" s="1"/>
  <c r="I71" i="26"/>
  <c r="I138" i="26" s="1"/>
  <c r="G121" i="26"/>
  <c r="H122" i="26"/>
  <c r="H123" i="26"/>
  <c r="K71" i="26"/>
  <c r="K138" i="26" s="1"/>
  <c r="H125" i="26" l="1"/>
  <c r="H128" i="26"/>
  <c r="H126" i="26"/>
  <c r="H127" i="26"/>
  <c r="G122" i="26"/>
  <c r="G123" i="26" s="1"/>
  <c r="G125" i="26" l="1"/>
  <c r="G128" i="26"/>
  <c r="G127" i="26"/>
  <c r="G126" i="26"/>
  <c r="H129" i="26"/>
  <c r="H130" i="26" s="1"/>
  <c r="H143" i="26" s="1"/>
  <c r="H144" i="26" s="1"/>
  <c r="H145" i="26" l="1"/>
  <c r="H146" i="26" s="1"/>
  <c r="G129" i="26"/>
  <c r="G130" i="26" s="1"/>
  <c r="G143" i="26" s="1"/>
  <c r="G144" i="26" s="1"/>
  <c r="G145" i="26" l="1"/>
  <c r="G146" i="26" s="1"/>
  <c r="J20" i="10" l="1"/>
  <c r="L19" i="13"/>
  <c r="K19" i="13"/>
  <c r="J19" i="13"/>
  <c r="G113" i="9"/>
  <c r="H20" i="10" l="1"/>
  <c r="I20" i="10"/>
  <c r="E3" i="25"/>
  <c r="E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2" i="25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4" i="24"/>
  <c r="F3" i="24"/>
  <c r="F2" i="24"/>
  <c r="E3" i="23"/>
  <c r="E4" i="23"/>
  <c r="E5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103" i="23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E159" i="23"/>
  <c r="E160" i="23"/>
  <c r="E161" i="23"/>
  <c r="E162" i="23"/>
  <c r="E163" i="23"/>
  <c r="E164" i="23"/>
  <c r="E165" i="23"/>
  <c r="E166" i="23"/>
  <c r="E167" i="23"/>
  <c r="E168" i="23"/>
  <c r="E169" i="23"/>
  <c r="E170" i="23"/>
  <c r="E171" i="23"/>
  <c r="E172" i="23"/>
  <c r="E173" i="23"/>
  <c r="E174" i="23"/>
  <c r="E175" i="23"/>
  <c r="E176" i="23"/>
  <c r="E177" i="23"/>
  <c r="E178" i="23"/>
  <c r="E179" i="23"/>
  <c r="E180" i="23"/>
  <c r="E181" i="23"/>
  <c r="E182" i="23"/>
  <c r="E183" i="23"/>
  <c r="E184" i="23"/>
  <c r="E185" i="23"/>
  <c r="E186" i="23"/>
  <c r="E187" i="23"/>
  <c r="E188" i="23"/>
  <c r="E189" i="23"/>
  <c r="E190" i="23"/>
  <c r="E191" i="23"/>
  <c r="E192" i="23"/>
  <c r="E193" i="23"/>
  <c r="E194" i="23"/>
  <c r="E195" i="23"/>
  <c r="E196" i="23"/>
  <c r="E197" i="23"/>
  <c r="E198" i="23"/>
  <c r="E199" i="23"/>
  <c r="E200" i="23"/>
  <c r="E201" i="23"/>
  <c r="E202" i="23"/>
  <c r="E203" i="23"/>
  <c r="E204" i="23"/>
  <c r="E205" i="23"/>
  <c r="E206" i="23"/>
  <c r="E207" i="23"/>
  <c r="E208" i="23"/>
  <c r="E209" i="23"/>
  <c r="E210" i="23"/>
  <c r="E211" i="23"/>
  <c r="E212" i="23"/>
  <c r="E213" i="23"/>
  <c r="E214" i="23"/>
  <c r="E215" i="23"/>
  <c r="E216" i="23"/>
  <c r="E217" i="23"/>
  <c r="E218" i="23"/>
  <c r="E219" i="23"/>
  <c r="E220" i="23"/>
  <c r="E221" i="23"/>
  <c r="E222" i="23"/>
  <c r="E223" i="23"/>
  <c r="E224" i="23"/>
  <c r="E225" i="23"/>
  <c r="E226" i="23"/>
  <c r="E227" i="23"/>
  <c r="E228" i="23"/>
  <c r="E229" i="23"/>
  <c r="E230" i="23"/>
  <c r="E231" i="23"/>
  <c r="E232" i="23"/>
  <c r="E233" i="23"/>
  <c r="E234" i="23"/>
  <c r="E235" i="23"/>
  <c r="E236" i="23"/>
  <c r="E237" i="23"/>
  <c r="E238" i="23"/>
  <c r="E239" i="23"/>
  <c r="E240" i="23"/>
  <c r="E241" i="23"/>
  <c r="E242" i="23"/>
  <c r="E243" i="23"/>
  <c r="E244" i="23"/>
  <c r="E245" i="23"/>
  <c r="E2" i="23"/>
  <c r="G160" i="21"/>
  <c r="G159" i="21"/>
  <c r="G158" i="21"/>
  <c r="G157" i="21"/>
  <c r="G156" i="21"/>
  <c r="G155" i="21"/>
  <c r="G154" i="21"/>
  <c r="G153" i="21"/>
  <c r="G152" i="21"/>
  <c r="G151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5" i="21"/>
  <c r="G134" i="21"/>
  <c r="G133" i="21"/>
  <c r="G132" i="21"/>
  <c r="G131" i="21"/>
  <c r="G130" i="21"/>
  <c r="G129" i="21"/>
  <c r="G128" i="21"/>
  <c r="G127" i="21"/>
  <c r="G126" i="21"/>
  <c r="G125" i="21"/>
  <c r="G124" i="21"/>
  <c r="G123" i="21"/>
  <c r="G122" i="21"/>
  <c r="G121" i="21"/>
  <c r="G120" i="21"/>
  <c r="G119" i="21"/>
  <c r="G118" i="21"/>
  <c r="G117" i="21"/>
  <c r="G116" i="21"/>
  <c r="G115" i="21"/>
  <c r="G114" i="21"/>
  <c r="G113" i="21"/>
  <c r="G112" i="21"/>
  <c r="G111" i="21"/>
  <c r="G110" i="21"/>
  <c r="G109" i="21"/>
  <c r="G108" i="21"/>
  <c r="G107" i="21"/>
  <c r="G106" i="21"/>
  <c r="G105" i="21"/>
  <c r="G104" i="21"/>
  <c r="G103" i="21"/>
  <c r="G102" i="21"/>
  <c r="G101" i="21"/>
  <c r="G100" i="21"/>
  <c r="G99" i="21"/>
  <c r="G98" i="21"/>
  <c r="G97" i="21"/>
  <c r="G96" i="21"/>
  <c r="G95" i="21"/>
  <c r="G94" i="21"/>
  <c r="G93" i="21"/>
  <c r="G92" i="21"/>
  <c r="G91" i="21"/>
  <c r="G90" i="21"/>
  <c r="G89" i="21"/>
  <c r="G88" i="21"/>
  <c r="G87" i="21"/>
  <c r="G86" i="21"/>
  <c r="G85" i="21"/>
  <c r="G84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G4" i="21"/>
  <c r="G3" i="21"/>
  <c r="G2" i="21"/>
  <c r="G19" i="2"/>
  <c r="G5" i="2"/>
  <c r="G13" i="2"/>
  <c r="G14" i="2"/>
  <c r="G15" i="2"/>
  <c r="G16" i="2"/>
  <c r="G17" i="2"/>
  <c r="G18" i="2"/>
  <c r="G12" i="2"/>
  <c r="G3" i="2"/>
  <c r="G4" i="2"/>
  <c r="G6" i="2"/>
  <c r="G7" i="2"/>
  <c r="G8" i="2"/>
  <c r="G9" i="2"/>
  <c r="G10" i="2"/>
  <c r="G2" i="2"/>
  <c r="H122" i="4" l="1"/>
  <c r="H163" i="7"/>
  <c r="H179" i="7"/>
  <c r="H156" i="4"/>
  <c r="H157" i="4"/>
  <c r="H158" i="4"/>
  <c r="H159" i="4"/>
  <c r="H160" i="4"/>
  <c r="H142" i="4"/>
  <c r="H70" i="7" l="1"/>
  <c r="H127" i="4" l="1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3" i="4"/>
  <c r="H144" i="4"/>
  <c r="H145" i="4"/>
  <c r="H146" i="4"/>
  <c r="H147" i="4"/>
  <c r="H148" i="4"/>
  <c r="H149" i="4"/>
  <c r="H150" i="4"/>
  <c r="H111" i="4"/>
  <c r="H112" i="4"/>
  <c r="H113" i="4"/>
  <c r="H114" i="4"/>
  <c r="H115" i="4"/>
  <c r="H116" i="4"/>
  <c r="H117" i="4"/>
  <c r="H118" i="4"/>
  <c r="H119" i="4"/>
  <c r="H120" i="4"/>
  <c r="H121" i="4"/>
  <c r="H123" i="4"/>
  <c r="H124" i="4"/>
  <c r="H125" i="4"/>
  <c r="H126" i="4"/>
  <c r="H151" i="4"/>
  <c r="H152" i="4"/>
  <c r="H153" i="4"/>
  <c r="H154" i="4"/>
  <c r="H155" i="4"/>
  <c r="H100" i="4"/>
  <c r="H101" i="4"/>
  <c r="H102" i="4"/>
  <c r="H103" i="4"/>
  <c r="H104" i="4"/>
  <c r="H105" i="4"/>
  <c r="H106" i="4"/>
  <c r="H107" i="4"/>
  <c r="H108" i="4"/>
  <c r="H109" i="4"/>
  <c r="H110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B29" i="13" l="1"/>
  <c r="B23" i="13"/>
  <c r="B8" i="13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3" i="7"/>
  <c r="H142" i="7"/>
  <c r="H141" i="7"/>
  <c r="H140" i="7"/>
  <c r="H139" i="7"/>
  <c r="H137" i="7"/>
  <c r="H136" i="7"/>
  <c r="H135" i="7"/>
  <c r="H134" i="7"/>
  <c r="H133" i="7"/>
  <c r="H132" i="7"/>
  <c r="H131" i="7"/>
  <c r="H130" i="7"/>
  <c r="H128" i="7"/>
  <c r="H127" i="7"/>
  <c r="H126" i="7"/>
  <c r="H125" i="7"/>
  <c r="H124" i="7"/>
  <c r="H123" i="7"/>
  <c r="H122" i="7"/>
  <c r="H121" i="7"/>
  <c r="H119" i="7"/>
  <c r="H118" i="7"/>
  <c r="H116" i="7"/>
  <c r="H115" i="7"/>
  <c r="H114" i="7"/>
  <c r="H112" i="7"/>
  <c r="H111" i="7"/>
  <c r="H110" i="7"/>
  <c r="H108" i="7"/>
  <c r="H107" i="7"/>
  <c r="H106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4" i="7"/>
  <c r="H83" i="7"/>
  <c r="H82" i="7"/>
  <c r="H81" i="7"/>
  <c r="H80" i="7"/>
  <c r="H78" i="7"/>
  <c r="H77" i="7"/>
  <c r="H76" i="7"/>
  <c r="H75" i="7"/>
  <c r="H74" i="7"/>
  <c r="H73" i="7"/>
  <c r="H72" i="7"/>
  <c r="H71" i="7"/>
  <c r="H69" i="7"/>
  <c r="H68" i="7"/>
  <c r="H67" i="7"/>
  <c r="H66" i="7"/>
  <c r="H65" i="7"/>
  <c r="H64" i="7"/>
  <c r="H63" i="7"/>
  <c r="H62" i="7"/>
  <c r="H61" i="7"/>
  <c r="H60" i="7"/>
  <c r="H59" i="7"/>
  <c r="H58" i="7"/>
  <c r="H56" i="7"/>
  <c r="H55" i="7"/>
  <c r="H54" i="7"/>
  <c r="H53" i="7"/>
  <c r="H52" i="7"/>
  <c r="H51" i="7"/>
  <c r="H50" i="7"/>
  <c r="H49" i="7"/>
  <c r="H48" i="7"/>
  <c r="H47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1" i="7"/>
  <c r="H30" i="7"/>
  <c r="H29" i="7"/>
  <c r="H28" i="7"/>
  <c r="H27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C3" i="19"/>
  <c r="C2" i="19"/>
  <c r="K101" i="11"/>
  <c r="J101" i="11"/>
  <c r="K100" i="11"/>
  <c r="J100" i="11"/>
  <c r="K99" i="11"/>
  <c r="J99" i="11"/>
  <c r="J98" i="11"/>
  <c r="K97" i="11"/>
  <c r="J97" i="11"/>
  <c r="K96" i="11"/>
  <c r="J96" i="11"/>
  <c r="K95" i="11"/>
  <c r="J95" i="11"/>
  <c r="K94" i="11"/>
  <c r="J94" i="11"/>
  <c r="K93" i="11"/>
  <c r="J93" i="11"/>
  <c r="K92" i="11"/>
  <c r="J92" i="11"/>
  <c r="K91" i="11"/>
  <c r="J91" i="11"/>
  <c r="K90" i="11"/>
  <c r="J90" i="11"/>
  <c r="K89" i="11"/>
  <c r="J89" i="11"/>
  <c r="K88" i="11"/>
  <c r="J88" i="11"/>
  <c r="K87" i="11"/>
  <c r="J87" i="11"/>
  <c r="K86" i="11"/>
  <c r="J86" i="11"/>
  <c r="K85" i="11"/>
  <c r="J85" i="11"/>
  <c r="K84" i="11"/>
  <c r="J84" i="11"/>
  <c r="J80" i="11"/>
  <c r="K79" i="11"/>
  <c r="J79" i="11"/>
  <c r="K78" i="11"/>
  <c r="J78" i="11"/>
  <c r="K77" i="11"/>
  <c r="J77" i="11"/>
  <c r="K76" i="11"/>
  <c r="J76" i="11"/>
  <c r="I113" i="26" s="1"/>
  <c r="K75" i="11"/>
  <c r="J75" i="11"/>
  <c r="K74" i="11"/>
  <c r="J74" i="11"/>
  <c r="J73" i="11"/>
  <c r="K73" i="11" s="1"/>
  <c r="K72" i="11"/>
  <c r="J72" i="11"/>
  <c r="K71" i="11"/>
  <c r="J71" i="11"/>
  <c r="K70" i="11"/>
  <c r="J70" i="11"/>
  <c r="K69" i="11"/>
  <c r="J69" i="11"/>
  <c r="K68" i="11"/>
  <c r="J68" i="11"/>
  <c r="K67" i="11"/>
  <c r="J67" i="11"/>
  <c r="K66" i="11"/>
  <c r="J66" i="11"/>
  <c r="K65" i="11"/>
  <c r="J65" i="11"/>
  <c r="K64" i="11"/>
  <c r="J64" i="11"/>
  <c r="K63" i="11"/>
  <c r="J63" i="11"/>
  <c r="K62" i="11"/>
  <c r="J62" i="11"/>
  <c r="K61" i="11"/>
  <c r="J61" i="11"/>
  <c r="K60" i="11"/>
  <c r="J60" i="11"/>
  <c r="K59" i="11"/>
  <c r="J59" i="11"/>
  <c r="J54" i="11"/>
  <c r="K53" i="11"/>
  <c r="J53" i="11"/>
  <c r="J52" i="11"/>
  <c r="K52" i="11" s="1"/>
  <c r="J51" i="11"/>
  <c r="K51" i="11" s="1"/>
  <c r="J50" i="11"/>
  <c r="K50" i="11" s="1"/>
  <c r="J49" i="11"/>
  <c r="K49" i="11" s="1"/>
  <c r="J48" i="11"/>
  <c r="K48" i="11" s="1"/>
  <c r="J47" i="11"/>
  <c r="K47" i="11" s="1"/>
  <c r="J46" i="11"/>
  <c r="K46" i="11" s="1"/>
  <c r="J45" i="11"/>
  <c r="K45" i="11" s="1"/>
  <c r="J44" i="11"/>
  <c r="K44" i="11" s="1"/>
  <c r="J43" i="11"/>
  <c r="K43" i="11" s="1"/>
  <c r="J42" i="11"/>
  <c r="K42" i="11" s="1"/>
  <c r="J41" i="11"/>
  <c r="K41" i="11" s="1"/>
  <c r="J40" i="11"/>
  <c r="K40" i="11" s="1"/>
  <c r="J39" i="11"/>
  <c r="K39" i="11" s="1"/>
  <c r="J38" i="11"/>
  <c r="K38" i="11" s="1"/>
  <c r="J37" i="11"/>
  <c r="J36" i="11"/>
  <c r="K36" i="11" s="1"/>
  <c r="J35" i="11"/>
  <c r="K35" i="11" s="1"/>
  <c r="K31" i="11"/>
  <c r="J31" i="11"/>
  <c r="K30" i="11"/>
  <c r="J30" i="11"/>
  <c r="K29" i="11"/>
  <c r="J29" i="11"/>
  <c r="K28" i="11"/>
  <c r="J28" i="11"/>
  <c r="K27" i="11"/>
  <c r="J27" i="11"/>
  <c r="K26" i="11"/>
  <c r="J26" i="11"/>
  <c r="K25" i="11"/>
  <c r="J25" i="11"/>
  <c r="K24" i="11"/>
  <c r="J24" i="11"/>
  <c r="K23" i="11"/>
  <c r="J23" i="11"/>
  <c r="K22" i="11"/>
  <c r="J22" i="11"/>
  <c r="K21" i="11"/>
  <c r="J21" i="11"/>
  <c r="K20" i="11"/>
  <c r="J20" i="11"/>
  <c r="K19" i="11"/>
  <c r="J19" i="11"/>
  <c r="K18" i="11"/>
  <c r="J18" i="11"/>
  <c r="K17" i="11"/>
  <c r="J17" i="11"/>
  <c r="K13" i="11"/>
  <c r="J13" i="11"/>
  <c r="K12" i="11"/>
  <c r="J12" i="11"/>
  <c r="K11" i="11"/>
  <c r="J11" i="11"/>
  <c r="K10" i="11"/>
  <c r="J10" i="11"/>
  <c r="K9" i="11"/>
  <c r="J9" i="11"/>
  <c r="K8" i="11"/>
  <c r="J8" i="11"/>
  <c r="K7" i="11"/>
  <c r="J7" i="11"/>
  <c r="K6" i="11"/>
  <c r="J6" i="11"/>
  <c r="K5" i="11"/>
  <c r="J5" i="11"/>
  <c r="K4" i="11"/>
  <c r="J4" i="11"/>
  <c r="K3" i="11"/>
  <c r="J3" i="11"/>
  <c r="F129" i="9"/>
  <c r="F123" i="9"/>
  <c r="F130" i="9" s="1"/>
  <c r="H116" i="9"/>
  <c r="H141" i="9" s="1"/>
  <c r="G116" i="9"/>
  <c r="G141" i="9" s="1"/>
  <c r="I113" i="9"/>
  <c r="H113" i="9"/>
  <c r="F90" i="9"/>
  <c r="F94" i="9" s="1"/>
  <c r="F107" i="9" s="1"/>
  <c r="F76" i="9"/>
  <c r="K55" i="9"/>
  <c r="J55" i="9"/>
  <c r="I55" i="9"/>
  <c r="H55" i="9"/>
  <c r="H61" i="9" s="1"/>
  <c r="G55" i="9"/>
  <c r="F47" i="9"/>
  <c r="F30" i="9"/>
  <c r="K16" i="9"/>
  <c r="K17" i="9" s="1"/>
  <c r="K22" i="9" s="1"/>
  <c r="J16" i="9"/>
  <c r="J17" i="9" s="1"/>
  <c r="J22" i="9" s="1"/>
  <c r="I16" i="9"/>
  <c r="I17" i="9" s="1"/>
  <c r="H16" i="9"/>
  <c r="H22" i="9" s="1"/>
  <c r="H39" i="9" s="1"/>
  <c r="G16" i="9"/>
  <c r="G22" i="9" s="1"/>
  <c r="K114" i="9" l="1"/>
  <c r="K116" i="9" s="1"/>
  <c r="K141" i="9" s="1"/>
  <c r="J114" i="9"/>
  <c r="J116" i="9" s="1"/>
  <c r="J141" i="9" s="1"/>
  <c r="K114" i="26"/>
  <c r="J114" i="26"/>
  <c r="J116" i="26" s="1"/>
  <c r="J141" i="26" s="1"/>
  <c r="J142" i="26" s="1"/>
  <c r="J121" i="26" s="1"/>
  <c r="J122" i="26" s="1"/>
  <c r="J123" i="26" s="1"/>
  <c r="J128" i="26" s="1"/>
  <c r="I114" i="26"/>
  <c r="I116" i="26" s="1"/>
  <c r="I141" i="26" s="1"/>
  <c r="I142" i="26" s="1"/>
  <c r="I121" i="26" s="1"/>
  <c r="I122" i="26" s="1"/>
  <c r="I123" i="26" s="1"/>
  <c r="I125" i="26" s="1"/>
  <c r="I114" i="9"/>
  <c r="K113" i="9"/>
  <c r="K37" i="11"/>
  <c r="K113" i="26"/>
  <c r="K80" i="11"/>
  <c r="K98" i="11"/>
  <c r="K102" i="11" s="1"/>
  <c r="J102" i="11"/>
  <c r="K54" i="11"/>
  <c r="K55" i="11" s="1"/>
  <c r="J55" i="11"/>
  <c r="J76" i="9"/>
  <c r="I22" i="9"/>
  <c r="G43" i="9"/>
  <c r="G41" i="9"/>
  <c r="G39" i="9"/>
  <c r="G75" i="9"/>
  <c r="G29" i="9"/>
  <c r="G91" i="9"/>
  <c r="G44" i="9"/>
  <c r="G137" i="9"/>
  <c r="G40" i="9"/>
  <c r="G89" i="9"/>
  <c r="G78" i="9"/>
  <c r="G46" i="9"/>
  <c r="G42" i="9"/>
  <c r="G92" i="9"/>
  <c r="G28" i="9"/>
  <c r="G45" i="9"/>
  <c r="G77" i="9"/>
  <c r="G90" i="9"/>
  <c r="J91" i="9"/>
  <c r="J44" i="9"/>
  <c r="J137" i="9"/>
  <c r="J46" i="9"/>
  <c r="J39" i="9"/>
  <c r="J43" i="9"/>
  <c r="J78" i="9"/>
  <c r="J45" i="9"/>
  <c r="J75" i="9"/>
  <c r="J29" i="9"/>
  <c r="J89" i="9"/>
  <c r="J42" i="9"/>
  <c r="J28" i="9"/>
  <c r="J92" i="9"/>
  <c r="J41" i="9"/>
  <c r="J40" i="9"/>
  <c r="J77" i="9"/>
  <c r="H45" i="9"/>
  <c r="H78" i="9"/>
  <c r="H40" i="9"/>
  <c r="H46" i="9"/>
  <c r="H28" i="9"/>
  <c r="H41" i="9"/>
  <c r="H89" i="9"/>
  <c r="H29" i="9"/>
  <c r="H92" i="9"/>
  <c r="H42" i="9"/>
  <c r="H75" i="9"/>
  <c r="H43" i="9"/>
  <c r="J53" i="9"/>
  <c r="J61" i="9" s="1"/>
  <c r="J90" i="9"/>
  <c r="K53" i="9"/>
  <c r="K61" i="9" s="1"/>
  <c r="G76" i="9"/>
  <c r="H137" i="9"/>
  <c r="H77" i="9"/>
  <c r="G53" i="9"/>
  <c r="G61" i="9" s="1"/>
  <c r="G70" i="9" s="1"/>
  <c r="H90" i="9"/>
  <c r="H44" i="9"/>
  <c r="H76" i="9"/>
  <c r="H91" i="9"/>
  <c r="I53" i="9"/>
  <c r="I61" i="9" s="1"/>
  <c r="F81" i="9"/>
  <c r="H79" i="9"/>
  <c r="J79" i="9"/>
  <c r="G79" i="9"/>
  <c r="F31" i="9"/>
  <c r="H161" i="4"/>
  <c r="G20" i="2"/>
  <c r="G21" i="2" s="1"/>
  <c r="G22" i="2" s="1"/>
  <c r="J21" i="10" s="1"/>
  <c r="K89" i="9"/>
  <c r="K78" i="9"/>
  <c r="K75" i="9"/>
  <c r="K46" i="9"/>
  <c r="K44" i="9"/>
  <c r="K42" i="9"/>
  <c r="K39" i="9"/>
  <c r="K137" i="9"/>
  <c r="K92" i="9"/>
  <c r="K90" i="9"/>
  <c r="K79" i="9"/>
  <c r="K76" i="9"/>
  <c r="K45" i="9"/>
  <c r="K40" i="9"/>
  <c r="K29" i="9"/>
  <c r="K28" i="9"/>
  <c r="K91" i="9"/>
  <c r="K43" i="9"/>
  <c r="K31" i="9"/>
  <c r="K77" i="9"/>
  <c r="K41" i="9"/>
  <c r="I46" i="9"/>
  <c r="I137" i="9"/>
  <c r="I91" i="9"/>
  <c r="I89" i="9"/>
  <c r="I79" i="9"/>
  <c r="I77" i="9"/>
  <c r="I45" i="9"/>
  <c r="I42" i="9"/>
  <c r="I39" i="9"/>
  <c r="I92" i="9"/>
  <c r="I90" i="9"/>
  <c r="I78" i="9"/>
  <c r="I76" i="9"/>
  <c r="I75" i="9"/>
  <c r="I44" i="9"/>
  <c r="I43" i="9"/>
  <c r="I41" i="9"/>
  <c r="I40" i="9"/>
  <c r="I31" i="9"/>
  <c r="I29" i="9"/>
  <c r="I28" i="9"/>
  <c r="I30" i="9" s="1"/>
  <c r="H180" i="7"/>
  <c r="H181" i="7" s="1"/>
  <c r="H182" i="7" s="1"/>
  <c r="H21" i="10" l="1"/>
  <c r="J22" i="10"/>
  <c r="I21" i="10"/>
  <c r="I22" i="10" s="1"/>
  <c r="H22" i="10"/>
  <c r="K116" i="26"/>
  <c r="K141" i="26" s="1"/>
  <c r="K142" i="26" s="1"/>
  <c r="K121" i="26" s="1"/>
  <c r="K122" i="26" s="1"/>
  <c r="K123" i="26" s="1"/>
  <c r="K126" i="26" s="1"/>
  <c r="I127" i="26"/>
  <c r="I126" i="26"/>
  <c r="I128" i="26"/>
  <c r="J125" i="26"/>
  <c r="J127" i="26"/>
  <c r="J126" i="26"/>
  <c r="I116" i="9"/>
  <c r="I141" i="9" s="1"/>
  <c r="H30" i="9"/>
  <c r="J94" i="9"/>
  <c r="J107" i="9" s="1"/>
  <c r="J109" i="9" s="1"/>
  <c r="J140" i="9" s="1"/>
  <c r="H47" i="9"/>
  <c r="H94" i="9"/>
  <c r="H107" i="9" s="1"/>
  <c r="H109" i="9" s="1"/>
  <c r="H140" i="9" s="1"/>
  <c r="J30" i="9"/>
  <c r="G30" i="9"/>
  <c r="J47" i="9"/>
  <c r="K30" i="9"/>
  <c r="K32" i="9" s="1"/>
  <c r="G81" i="9"/>
  <c r="G139" i="9" s="1"/>
  <c r="J81" i="9"/>
  <c r="J139" i="9" s="1"/>
  <c r="G47" i="9"/>
  <c r="G69" i="9" s="1"/>
  <c r="G94" i="9"/>
  <c r="G107" i="9" s="1"/>
  <c r="G109" i="9" s="1"/>
  <c r="G140" i="9" s="1"/>
  <c r="H81" i="9"/>
  <c r="H139" i="9" s="1"/>
  <c r="I81" i="9"/>
  <c r="I139" i="9" s="1"/>
  <c r="J31" i="9"/>
  <c r="J32" i="9" s="1"/>
  <c r="J71" i="9" s="1"/>
  <c r="J138" i="9" s="1"/>
  <c r="J142" i="9" s="1"/>
  <c r="J121" i="9" s="1"/>
  <c r="J122" i="9" s="1"/>
  <c r="J123" i="9" s="1"/>
  <c r="H31" i="9"/>
  <c r="H32" i="9" s="1"/>
  <c r="H71" i="9" s="1"/>
  <c r="H138" i="9" s="1"/>
  <c r="H142" i="9" s="1"/>
  <c r="H121" i="9" s="1"/>
  <c r="H122" i="9" s="1"/>
  <c r="H123" i="9" s="1"/>
  <c r="F32" i="9"/>
  <c r="G31" i="9"/>
  <c r="G32" i="9" s="1"/>
  <c r="G68" i="9" s="1"/>
  <c r="G71" i="9" s="1"/>
  <c r="G138" i="9" s="1"/>
  <c r="G142" i="9" s="1"/>
  <c r="G121" i="9" s="1"/>
  <c r="G122" i="9" s="1"/>
  <c r="G123" i="9" s="1"/>
  <c r="H162" i="4"/>
  <c r="H163" i="4"/>
  <c r="H164" i="4" s="1"/>
  <c r="K47" i="9"/>
  <c r="K94" i="9"/>
  <c r="K107" i="9" s="1"/>
  <c r="K109" i="9" s="1"/>
  <c r="K140" i="9" s="1"/>
  <c r="K81" i="9"/>
  <c r="K139" i="9" s="1"/>
  <c r="I32" i="9"/>
  <c r="I94" i="9"/>
  <c r="I107" i="9" s="1"/>
  <c r="I109" i="9" s="1"/>
  <c r="I140" i="9" s="1"/>
  <c r="I47" i="9"/>
  <c r="K128" i="26" l="1"/>
  <c r="K125" i="26"/>
  <c r="K127" i="26"/>
  <c r="J129" i="26"/>
  <c r="J130" i="26" s="1"/>
  <c r="J143" i="26" s="1"/>
  <c r="J144" i="26" s="1"/>
  <c r="J145" i="26" s="1"/>
  <c r="J146" i="26" s="1"/>
  <c r="I129" i="26"/>
  <c r="I130" i="26" s="1"/>
  <c r="I143" i="26" s="1"/>
  <c r="I144" i="26" s="1"/>
  <c r="I145" i="26" s="1"/>
  <c r="I146" i="26" s="1"/>
  <c r="J125" i="9"/>
  <c r="J127" i="9"/>
  <c r="J126" i="9"/>
  <c r="K71" i="9"/>
  <c r="K138" i="9" s="1"/>
  <c r="K142" i="9" s="1"/>
  <c r="H125" i="9"/>
  <c r="H126" i="9"/>
  <c r="H127" i="9"/>
  <c r="G126" i="9"/>
  <c r="G127" i="9"/>
  <c r="G125" i="9"/>
  <c r="I71" i="9"/>
  <c r="I138" i="9" s="1"/>
  <c r="I142" i="9" s="1"/>
  <c r="H128" i="9"/>
  <c r="J128" i="9"/>
  <c r="G128" i="9"/>
  <c r="K129" i="26" l="1"/>
  <c r="K130" i="26" s="1"/>
  <c r="K143" i="26" s="1"/>
  <c r="K144" i="26" s="1"/>
  <c r="K145" i="26" s="1"/>
  <c r="K146" i="26" s="1"/>
  <c r="K147" i="26" s="1"/>
  <c r="J129" i="9"/>
  <c r="J130" i="9" s="1"/>
  <c r="J143" i="9" s="1"/>
  <c r="J144" i="9" s="1"/>
  <c r="H129" i="9"/>
  <c r="H130" i="9" s="1"/>
  <c r="H143" i="9" s="1"/>
  <c r="H144" i="9" s="1"/>
  <c r="K121" i="9"/>
  <c r="I121" i="9"/>
  <c r="H145" i="9" l="1"/>
  <c r="H146" i="9" s="1"/>
  <c r="J145" i="9"/>
  <c r="J146" i="9" s="1"/>
  <c r="K122" i="9"/>
  <c r="K123" i="9" s="1"/>
  <c r="I122" i="9"/>
  <c r="I123" i="9" s="1"/>
  <c r="I127" i="9" l="1"/>
  <c r="I125" i="9"/>
  <c r="I126" i="9"/>
  <c r="K127" i="9"/>
  <c r="K126" i="9"/>
  <c r="K125" i="9"/>
  <c r="K128" i="9"/>
  <c r="I128" i="9"/>
  <c r="K129" i="9" l="1"/>
  <c r="K130" i="9" s="1"/>
  <c r="K143" i="9" s="1"/>
  <c r="K144" i="9" s="1"/>
  <c r="I129" i="9"/>
  <c r="I130" i="9" s="1"/>
  <c r="I143" i="9" s="1"/>
  <c r="I144" i="9" s="1"/>
  <c r="I145" i="9" l="1"/>
  <c r="I146" i="9" s="1"/>
  <c r="K145" i="9"/>
  <c r="K146" i="9" s="1"/>
  <c r="G129" i="9" l="1"/>
  <c r="G130" i="9" s="1"/>
  <c r="G143" i="9" s="1"/>
  <c r="G144" i="9" s="1"/>
  <c r="G145" i="9" l="1"/>
  <c r="G146" i="9" s="1"/>
  <c r="K147" i="9" s="1"/>
  <c r="J23" i="10" l="1"/>
</calcChain>
</file>

<file path=xl/sharedStrings.xml><?xml version="1.0" encoding="utf-8"?>
<sst xmlns="http://schemas.openxmlformats.org/spreadsheetml/2006/main" count="4178" uniqueCount="1179">
  <si>
    <t>MINISTÉRIO DOS TRANSPORTES</t>
  </si>
  <si>
    <t>SECRETARIA EXECUTIVA</t>
  </si>
  <si>
    <t>SUBSECRETARIA DE PLANEJAMENTO, ORÇAMENTO E ADMINISTRAÇÃO</t>
  </si>
  <si>
    <t>COORDENAÇÃO GERAL DE RECURSOS LOGÍSTICOS</t>
  </si>
  <si>
    <t>COORDENAÇÃO DE INFRAESTRUTURA</t>
  </si>
  <si>
    <r>
      <rPr>
        <b/>
        <sz val="10"/>
        <rFont val="Arial"/>
        <family val="2"/>
      </rPr>
      <t>Objeto:</t>
    </r>
    <r>
      <rPr>
        <sz val="10"/>
        <rFont val="Arial"/>
        <family val="2"/>
      </rPr>
      <t xml:space="preserve"> Manutenção de ar-condicionado com mão de obra exclusiva</t>
    </r>
  </si>
  <si>
    <r>
      <rPr>
        <b/>
        <sz val="10"/>
        <rFont val="Arial"/>
        <family val="2"/>
      </rPr>
      <t xml:space="preserve">Tipo/Local: </t>
    </r>
    <r>
      <rPr>
        <sz val="10"/>
        <rFont val="Arial"/>
        <family val="2"/>
      </rPr>
      <t>Ed. Sede e Anexos - Bloco "R"</t>
    </r>
  </si>
  <si>
    <r>
      <t>Responsável pela Estimativa de Preços:</t>
    </r>
    <r>
      <rPr>
        <sz val="10"/>
        <rFont val="Arial"/>
        <family val="2"/>
      </rPr>
      <t xml:space="preserve"> Eli Faria Vicari</t>
    </r>
  </si>
  <si>
    <t>Valor Global Estimado</t>
  </si>
  <si>
    <t>Item</t>
  </si>
  <si>
    <t>Descrição</t>
  </si>
  <si>
    <t>Material de Consumo e Material Sob Demanda</t>
  </si>
  <si>
    <t>Serviços Eventuais</t>
  </si>
  <si>
    <t>Valor Mensal Estimado</t>
  </si>
  <si>
    <t>POSTOS DE TRABALHO</t>
  </si>
  <si>
    <t xml:space="preserve">Município/UF </t>
  </si>
  <si>
    <t>Brasília/DF</t>
  </si>
  <si>
    <t>Cargo</t>
  </si>
  <si>
    <t>Encarregado Técnico Industrial</t>
  </si>
  <si>
    <t>Engenheiro Mecânico</t>
  </si>
  <si>
    <t>Técnico Industrial: Especialidade em Eletrotécnico</t>
  </si>
  <si>
    <t>Técnico Industrial: Especialidade em Eletromecânica</t>
  </si>
  <si>
    <t>Técnico Industrial: Especialidade em Mecânica Refrigeração e Climatização</t>
  </si>
  <si>
    <t xml:space="preserve">Ano do Acordo, Convenção ou Dissídio Coletivo  </t>
  </si>
  <si>
    <t>SINTEC
CCT 090/2026</t>
  </si>
  <si>
    <t>SINAENCO
CCT 001/2026</t>
  </si>
  <si>
    <r>
      <t>N</t>
    </r>
    <r>
      <rPr>
        <strike/>
        <sz val="10"/>
        <color theme="1"/>
        <rFont val="Arial"/>
        <family val="2"/>
      </rPr>
      <t>º</t>
    </r>
    <r>
      <rPr>
        <sz val="10"/>
        <color theme="1"/>
        <rFont val="Arial"/>
        <family val="2"/>
      </rPr>
      <t xml:space="preserve"> de meses de execução contratual</t>
    </r>
  </si>
  <si>
    <t>12 meses</t>
  </si>
  <si>
    <t>Unidade de medida</t>
  </si>
  <si>
    <t>Posto</t>
  </si>
  <si>
    <t>Quantidade Total à Contratar (em função da unidade de medida)</t>
  </si>
  <si>
    <t>Carga horária</t>
  </si>
  <si>
    <t>Classificação Brasileira de Ocupações (CBO)</t>
  </si>
  <si>
    <t>9101-10</t>
  </si>
  <si>
    <t>2144-05</t>
  </si>
  <si>
    <t>3131-05</t>
  </si>
  <si>
    <t>3003-05</t>
  </si>
  <si>
    <t>3141-05</t>
  </si>
  <si>
    <t>Salário Normativo da Categoria Profissional</t>
  </si>
  <si>
    <t>Categoria profissional (vinculada à execução contratual)</t>
  </si>
  <si>
    <t>Data base da categoria (dia/mês/ano)</t>
  </si>
  <si>
    <t> MÓDULO 1: COMPOSIÇÃO DA REMUNERAÇÃO MENSAL DO EMPREGADO</t>
  </si>
  <si>
    <t>Composição da Remuneração</t>
  </si>
  <si>
    <t>%</t>
  </si>
  <si>
    <t>Valor (R$)</t>
  </si>
  <si>
    <t>A</t>
  </si>
  <si>
    <t>Salário Base</t>
  </si>
  <si>
    <t>B</t>
  </si>
  <si>
    <t>Adicional  de Periculosidade</t>
  </si>
  <si>
    <t>D</t>
  </si>
  <si>
    <t>Adicional  de Insalubridade</t>
  </si>
  <si>
    <t>E</t>
  </si>
  <si>
    <t>Adicional Noturno</t>
  </si>
  <si>
    <t>F</t>
  </si>
  <si>
    <t>Adicional de Hora Noturna Reduzida</t>
  </si>
  <si>
    <t>G</t>
  </si>
  <si>
    <t xml:space="preserve">Outros (especificar)                                                                                              </t>
  </si>
  <si>
    <t>Total da Remuneração</t>
  </si>
  <si>
    <t>MÓDULO 2:   ENCARGOS E BENEFÍCIOS ANUAIS, MENSAIS E DIÁRIOS</t>
  </si>
  <si>
    <t>Submódulo 2.1 - 13º (décimo teceiro) Salário, Férias e Adicional de Férias</t>
  </si>
  <si>
    <t>2.1</t>
  </si>
  <si>
    <t>13º (décimo teceiro) Salário, Férias e Adicional de Férias</t>
  </si>
  <si>
    <t>Percentual (%)</t>
  </si>
  <si>
    <t>13º (décimo terceiro) Salário</t>
  </si>
  <si>
    <t>Férias e Adicional de Férias</t>
  </si>
  <si>
    <t>Subtotal</t>
  </si>
  <si>
    <t>C</t>
  </si>
  <si>
    <t>Incidência do submódulo 2.2 sobre o submódulo 2.1</t>
  </si>
  <si>
    <t>Total do Submódulo 2.1</t>
  </si>
  <si>
    <t>Nota 1 - Como a planilha de custos e formação de preços é calculada mensalmente, provisiona-se proporcionalmente 1/12 (um doze avos) dos valores referentes a gratificação natalina, férias e adicional de férias.</t>
  </si>
  <si>
    <t>Nota 2 - O adicional de férias contido no Submódulo 2.1 corresponde a 1/3 (um terço) da remuneração que por sua vez é divido por 12 (doze) conforme Nota 1 acima</t>
  </si>
  <si>
    <t>Nota 3 - Levando em consideração a vigência contratual prevista no art. 57 da Lei nº 8.666, de 23 de junho de 1993, a rubrica férias tem como objetivo principal suprir a necessidade do pagamento das férias remuneradas ao final do contrato de 12 meses. Esta rubrica, quando da prorrogação contratual, torna-se custo não renovável.</t>
  </si>
  <si>
    <t>Submódulo 2.2 - Encargos Previdenciários (GPS), Fundo de Garantia por Tempo de Serviço (FGTS) e outras contribuições</t>
  </si>
  <si>
    <t>2.2</t>
  </si>
  <si>
    <t>GPS, FGTS e outras contribuições</t>
  </si>
  <si>
    <t>INSS (Art. 22, Inciso I da Lei 8.212/91)</t>
  </si>
  <si>
    <t>Salário Educação (Art. 3, Inciso I do Decreto 87.043/82)</t>
  </si>
  <si>
    <t>SESC ou SESI (Decreto 61.836/67)</t>
  </si>
  <si>
    <t>SENAI ou SENAC (Decreto 61.843/67)</t>
  </si>
  <si>
    <t>SEBRAE (Decreto 99.570/90)</t>
  </si>
  <si>
    <t>INCRA (Lei 7.787 de 30/06/89 e DL 1.146/70)</t>
  </si>
  <si>
    <t>H</t>
  </si>
  <si>
    <t>FGTS (Art. 15 da Lei 8.036/90 e Art 7º, Inciso III da CF/88)</t>
  </si>
  <si>
    <t>Total</t>
  </si>
  <si>
    <t>Nota 1 - Esses percentuais incidem sobre o Módulo 1 e o Submódulo 2.1.</t>
  </si>
  <si>
    <t>Submódulo 2.3 - Benefícios Mensais e Diários</t>
  </si>
  <si>
    <t>% Desc.</t>
  </si>
  <si>
    <t>Dias</t>
  </si>
  <si>
    <t>Qtd.</t>
  </si>
  <si>
    <t>Valor Unit.</t>
  </si>
  <si>
    <t>2.3</t>
  </si>
  <si>
    <t>Benefícios Mensais e Diários</t>
  </si>
  <si>
    <t>Auxílio Transporte - 44h</t>
  </si>
  <si>
    <t>A.1</t>
  </si>
  <si>
    <t>Auxílio Transporte - 12h x 36h</t>
  </si>
  <si>
    <t>Auxílio Refeição/Alimentação</t>
  </si>
  <si>
    <t xml:space="preserve">Assistência Médica e Familiar </t>
  </si>
  <si>
    <t xml:space="preserve">Assistência Odontológica </t>
  </si>
  <si>
    <t xml:space="preserve">Auxílio creche </t>
  </si>
  <si>
    <t>Seguro de Vida e Assistência Funeral</t>
  </si>
  <si>
    <t>Outros</t>
  </si>
  <si>
    <t>Nota 1 - O valor informado deverá ser o custo real do benefício (descontado o valor eventualmente pago pelo empregado).</t>
  </si>
  <si>
    <t>Nota 2 - Observar a previsão dos benefícios contidos em Acordos, Convenções e Dissídios Coletivos de Trabalho e atentar-se ao disposto no art. 6º desta Instrução Normativa.</t>
  </si>
  <si>
    <t>Nota 3 - "Conforme previsto no Módulo 4, onde devem ser provisionados todos os direitos que este repositor possui: remuneração, encargos, benefícios, e inclusive, provisão de férias proporcionais ao período em que ficou à disposição da Administração para a cobertura do empregado residente, afastado por quaisquer dos motivos previstos em Lei." (Conforme perguntas e respostas - https://www.gov.br/compras/pt-br/acesso-a-informacao/perguntas-frequentes/instrucao-normativa-de-servicos-in-no-5-de-2017)</t>
  </si>
  <si>
    <t>QUADRO-RESUMO DO MÓDULO 2 - ENCARGOS E BENEFÍCIOS ANUAIS, MENSAIS E DIÁRIOS</t>
  </si>
  <si>
    <t>Encargos e Benefícios Anuais, Mensais e Diários</t>
  </si>
  <si>
    <t>13º (décimo terceiro) Salário, Férias e Adicional de Férias</t>
  </si>
  <si>
    <t>MÓDULO 3 - PROVISÃO PARA RESCISÃO</t>
  </si>
  <si>
    <t>Provisão para Rescisão</t>
  </si>
  <si>
    <t>Aviso Prévio Indenizado (Art. 487 CLT e Inciso XXI do Art. 7° CF/88)</t>
  </si>
  <si>
    <t>Incidência do FGTS sobre o Aviso Prévio Indenizado (8% x 0,46%)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</si>
  <si>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</si>
  <si>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</si>
  <si>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</si>
  <si>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</si>
  <si>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Nota 1 - Conforme entendimento do TCU no Acórdão nº 1.186/2017 - Plenário, a Administração "deve estabelecer na minuta do contrato que a parcela mensal a título de aviso prévio trabalhado será no percentual máximo de 1,94% no primeiro ano, e, em caso de prorrogação do contrato, o percentual máximo dessa parcela será de 0,194% a cada ano de prorrogação, a ser incluído por ocasião da formulação do aditivo da prorrogação do contrato, conforme a Lei 12.506/2011" (Enunciado do Boletim de Jurisprudência nº 176/2017).</t>
  </si>
  <si>
    <t>Nota 2 - Aviso Prévio Indenizado e Aviso Prévio Trabalhado conforme estipulado nos Acórdãos n. 1904/2007-Plenário, n. 3006/2010-Plenário e n. 11186/2017 - Plenário</t>
  </si>
  <si>
    <t>MÓDULO 4 - CUSTO DE REPOSICÃO DO PROFISSIONAL AUSENTE</t>
  </si>
  <si>
    <t xml:space="preserve">Submódulo 4.1 - Substituto nas Ausências Legais </t>
  </si>
  <si>
    <t>4.1</t>
  </si>
  <si>
    <t xml:space="preserve">Substituto nas Ausências Legais </t>
  </si>
  <si>
    <t>Férias (já contemplado no submódulo 2.1, letra B)</t>
  </si>
  <si>
    <t xml:space="preserve">Ausências Legais </t>
  </si>
  <si>
    <t>Licença paternidade/maternidade</t>
  </si>
  <si>
    <t>Acidente de trabalho</t>
  </si>
  <si>
    <t>Ausência por doenças</t>
  </si>
  <si>
    <t>Outras ausências (especificar)</t>
  </si>
  <si>
    <t>Nota 1 - Os itens que contemplam o módulo 4 se referem ao custo dos dias trabalhados pelo repositor/substituto, quando o empregado alocado na prestação de serviço estiver ausente, conforme as previsões estabelecidas na legislação.</t>
  </si>
  <si>
    <t>Nota 2 - As alíneas “A” a “F” referem-se somente ao custo que será pago ao repositor pelos dias trabalhados quando da necessidade de substituir a mão de obra alocada na prestação do serviço.</t>
  </si>
  <si>
    <t>Nota 3 - Percentuais dos itens B, C, D e E provenientes do Manual de Preenchimento de Planilhas do STJ.</t>
  </si>
  <si>
    <t xml:space="preserve">Submódulo 4.2 - Substituto na Intrajornada </t>
  </si>
  <si>
    <t>4.2</t>
  </si>
  <si>
    <t xml:space="preserve">Substituto na Intrajornada </t>
  </si>
  <si>
    <t>Substituto na cobertura de Intervalo para repouso ou alimentação</t>
  </si>
  <si>
    <t>Nota 1 - Quando houver a necessidade de reposição de um empregado durante sua ausência nos casos de intervalo para repouso ou alimentação deve-se contemplar o Submódulo 4.2.</t>
  </si>
  <si>
    <t>QUADRO-RESUMO DO MÓDULO 4 - CUSTO DE REPOSIÇÃO DO PROFISSIONAL AUSENTE</t>
  </si>
  <si>
    <t>Custo de Reposição do Profissional Ausente</t>
  </si>
  <si>
    <t>MÓDULO 5 - INSUMOS DIVERSOS</t>
  </si>
  <si>
    <t>Insumos Diversos</t>
  </si>
  <si>
    <t>EPI e uniformes</t>
  </si>
  <si>
    <t xml:space="preserve">Equipamentos/ferramentas </t>
  </si>
  <si>
    <t xml:space="preserve">Outros </t>
  </si>
  <si>
    <t>Nota 1 - Valores mensais por empregado e estimados. Atualização após pesquisa completa de materiais e uniformes</t>
  </si>
  <si>
    <t>MÓDULO 6 - CUSTOS INDIRETOS, TRIBUTOS E LUCRO</t>
  </si>
  <si>
    <t>Custos Indiretos, Tributos e Lucro</t>
  </si>
  <si>
    <t>Custos Indiretos</t>
  </si>
  <si>
    <t>Lucro (Manual de Preenchimento do Modelo de Planilhas - STJ</t>
  </si>
  <si>
    <t>Subtotal (A+B)</t>
  </si>
  <si>
    <t>Tributos</t>
  </si>
  <si>
    <t>C.1. Tributo Federal - PIS</t>
  </si>
  <si>
    <t>C.2. Tributos Federais - COFINS</t>
  </si>
  <si>
    <t>C.3. Tributo Estadual  - ISS (alíquota máxima)</t>
  </si>
  <si>
    <t>C.4. CPRB</t>
  </si>
  <si>
    <t>Subtotal (C)</t>
  </si>
  <si>
    <t>Nota 1 - Custos Indiretos, Tributos e Lucro por empregado</t>
  </si>
  <si>
    <t>Nota 2 - O valor referente a tributos é obtido aplicando-se o percentual sobre o valor do faturamento.</t>
  </si>
  <si>
    <t>2. QUADRO-RESUMO DO CUSTO POR EMPREGADO</t>
  </si>
  <si>
    <t>Mão-de-obra vinculada à execução contratual (valor por empregado)</t>
  </si>
  <si>
    <t>Módulo 1 – Composição da Remuneração</t>
  </si>
  <si>
    <t>Módulo 2 – Encargos e Benefícios Anuais, Mensais e Diários</t>
  </si>
  <si>
    <t>Módulo 3 – Provisão para Rescisão</t>
  </si>
  <si>
    <t>Módulo 4 – Custo de Reposição do Profissional Ausente</t>
  </si>
  <si>
    <t>Módulo 5 - Insumos Diversos</t>
  </si>
  <si>
    <t>Subtotal (A + B +C+ D+E)</t>
  </si>
  <si>
    <t>Módulo 6 – Custos Indiretos, Tributos e Lucro</t>
  </si>
  <si>
    <t>Valor Mensal Estimado por Posto</t>
  </si>
  <si>
    <t>Valor Mensal Estimado por Cargo</t>
  </si>
  <si>
    <t>Valor Anual Estimado por Cargo</t>
  </si>
  <si>
    <t>Qtd de Meses</t>
  </si>
  <si>
    <t>Valor Total Anual</t>
  </si>
  <si>
    <t>ENGENHEIRO MECÂNICO - CBO 2144-05</t>
  </si>
  <si>
    <t>ITEM</t>
  </si>
  <si>
    <t>EPI</t>
  </si>
  <si>
    <t>CÓDIGO</t>
  </si>
  <si>
    <t>FONTE</t>
  </si>
  <si>
    <t>REFERÊNCIA</t>
  </si>
  <si>
    <t>CUSTO UNI.</t>
  </si>
  <si>
    <t>RECOMPRA (MESES)</t>
  </si>
  <si>
    <t>COMPARTILHAMENTO</t>
  </si>
  <si>
    <t>HORAS TRAB. NO MÊS</t>
  </si>
  <si>
    <t>CUSTO MENSAL</t>
  </si>
  <si>
    <t>CUSTO POR HORA</t>
  </si>
  <si>
    <t>BOTA DE SEGURANCA COM BIQUEIRA DE ACO E COLARINHO ACOLCHOADO</t>
  </si>
  <si>
    <t>SINAPI</t>
  </si>
  <si>
    <t>CAPA PARA CHUVA EM PVC COM FORRO DE POLIESTER, COM CAPUZ (AMARELA OU AZUL)</t>
  </si>
  <si>
    <t>CAPACETE DE SEGURANCA ABA FRONTAL COM SUSPENSAO DE POLIETILENO, SEM JUGULAR (CLASSE B)</t>
  </si>
  <si>
    <t>PROTETOR AUDITIVO TIPO PLUG DE INSERCAO COM CORDAO, ATENUACAO SUPERIOR A 15 DB</t>
  </si>
  <si>
    <t>PROTETOR SOLAR FPS 30, EMBALAGEM 2 LITROS</t>
  </si>
  <si>
    <t>CINTURAO DE SEGURANCA TIPO PARAQUEDISTA, FIVELA EM ACO, AJUSTE NO SUSPENSORIO, CINTURA E PERNAS</t>
  </si>
  <si>
    <t>TRAVA-QUEDAS EM ACO PARA CORDA DE 12 MM, EXTENSOR DE 25 X 300 MM, COM MOSQUETAO TIPO GANCHO TRAVA DUPLA</t>
  </si>
  <si>
    <t>OCULOS DE SEGURANCA CONTRA IMPACTOS COM LENTE INCOLOR, ARMACAO NYLON, COM PROTECAO UVA E UVB</t>
  </si>
  <si>
    <t>TALABARTE DE SEGURANCA, 2 MOSQUETOES TRAVA DUPLA *53* MM DE ABERTURA, COM ABSORVEDOR DE ENERGIA</t>
  </si>
  <si>
    <t>UNIFORME PROFISSIONAL DE BRIM, CALCA E CAMISA MANGA LONGA COM FAIXA REFLETIVA</t>
  </si>
  <si>
    <t>ENCARREGADO TÉCNICO INDUSTRIAL - CBO 9101-10</t>
  </si>
  <si>
    <t>LUVA RASPA DE COURO, CANO CURTO (PUNHO *7* CM)</t>
  </si>
  <si>
    <t>RESPIRADOR DESCARTAVEL SEM VALVULA DE EXALACAO, PFF 1</t>
  </si>
  <si>
    <t>BOTA DE PVC PRETA, CANO MEDIO, SEM FORRO</t>
  </si>
  <si>
    <t>LUVAS DE PVC, COM COMPRIMENTO DE *35* CM, FORRADAS, ACABAMENTO ASPERO ANTIDERRAPANTE NA FACE PALMAR</t>
  </si>
  <si>
    <t>TÉCNICO DE REFRIGERAÇÃO E CLIMATIZAÇÃO - CBO 3141-05</t>
  </si>
  <si>
    <t>LUVA DE LATEX MULTIUSO AMARELA FORRADA</t>
  </si>
  <si>
    <t>RESPIRADOR / MASCARA SEMI FACIAL COM UMA VALVULA DE INALACAO E DUAS DE EXALACAO, PROTECAO CONTRA VAPORES ORGANICOS E GASES ACIDOS (1 FILTRO INCLUIDO)</t>
  </si>
  <si>
    <t>FILTRO QUIMICO PARA RESPIRADOR SEMI FACIAL, PROTECAO CONTRA VAPORES ORGANICOS E GASES ACIDOS</t>
  </si>
  <si>
    <t>AVENTAL EM PVC, FORRADO, *0,3* MM DE ESPESSURA, *1,15 X 0,70* M (COMPRIMENTO X LARGURA), 100% IMPERMEAVEL</t>
  </si>
  <si>
    <t>LUVA NITRÍLICA ANTIDERRAPANTE COM FORRO</t>
  </si>
  <si>
    <t>PNCP</t>
  </si>
  <si>
    <t>LUVA QUÍMICA TIPO CREME</t>
  </si>
  <si>
    <t>COTAÇÃO</t>
  </si>
  <si>
    <t>JOELHEIRA DE PROTEÇÃO COM AJUSTE DE TENSÃO</t>
  </si>
  <si>
    <t>TÉCNICO EM ELETROMECÂNICA - CBO 3003-05</t>
  </si>
  <si>
    <t>LUVA DE BORRACHA ISOLANTE PARA ALTA TENSAO, RESISTENTE A OZONIO, TENSAO DE ENSAIO 2,5 KV (PAR)</t>
  </si>
  <si>
    <t>DETECTOR DE TENSAO 90 V A 1000 V (CAT IV)</t>
  </si>
  <si>
    <t>PROTETOR FACIAL DE POLICARBONATO, 200 MM X *390* MM, COM COROA E CARNEIRA</t>
  </si>
  <si>
    <t>TAPETE ISOLANTE CLASSE 2</t>
  </si>
  <si>
    <t>TÉCNICO EM ELETROTÉCNICA - CBO 3131-05</t>
  </si>
  <si>
    <t>Qtd sugerida</t>
  </si>
  <si>
    <t>Equipe HVAC 1</t>
  </si>
  <si>
    <t>Equipe HVAC 2</t>
  </si>
  <si>
    <t>Compartilhado/Reserva</t>
  </si>
  <si>
    <t>Custo unit.</t>
  </si>
  <si>
    <t>Recompra (meses)</t>
  </si>
  <si>
    <t>Custo Mensal</t>
  </si>
  <si>
    <t>Ref.</t>
  </si>
  <si>
    <t>Fonte</t>
  </si>
  <si>
    <t>Código</t>
  </si>
  <si>
    <t>ALICATE AMPERÍMETRO, MATERIAL PLÁSTICO, TIPO DIGITAL, CORRENTE 20 A/ 200 A/ 1.000 A A, VOLTAGEM 750V AC E 1000V DC, ALIMENTAÇÃO BATERIA, VOLTAGEM BATERIA 9 V, RESISTÊNCIA 2 MOHM, APLICAÇÃO ELETRICIDADE</t>
  </si>
  <si>
    <t>ALICATE DE CORTE DIAGONAL COM CABO ISOLADO 6”</t>
  </si>
  <si>
    <t>ALICATE DE PRESSÃO 11”</t>
  </si>
  <si>
    <t>ALICATE PARA DESCASCAR FIO, MATERIAL AÇO ESTAMPADO, COMPRIMENTO 188 MM, PESO 300 G, APLICAÇÃO SERVIÇO LEVE</t>
  </si>
  <si>
    <t>ALICATE PARA PRENSAR TERMINAIS P/ FIOS E CABOS</t>
  </si>
  <si>
    <t>ALICATE REBITADOR MANUAL</t>
  </si>
  <si>
    <t>ALICATE UNIVERSAL COM CABO ISOLADO 8”</t>
  </si>
  <si>
    <t>Anemômetro Digital com Display</t>
  </si>
  <si>
    <t>APARELHO CORTE OXI-ACETILENO PARA SOLDA E CORTE CONTENDO MACARICO SOLDA,</t>
  </si>
  <si>
    <t>ARCO DE SERRA 12”</t>
  </si>
  <si>
    <t>ASPIRADOR DE PÓ E ÁGUA 1.200W OU SIMILAR</t>
  </si>
  <si>
    <t>Balanca Para Ar Condicionado Refrigeração Até 100kg</t>
  </si>
  <si>
    <t>BOLSA PARA FERRAMENTAS COM DIVISÓRIAS (43X33X15CM)</t>
  </si>
  <si>
    <t>BOMBA DE VÁCUO DE DUPLO ESTÁGIO 10 CFM - 220VAC</t>
  </si>
  <si>
    <t>BROCA VIDEA, MATERIAL CORPO AÇO, DIÂMETRO 10 MM, COMPRIMENTO 260 MM, CARACTERÍSTICAS ADICIONAIS ENCAIXE TIPO SDS PLUS, APLICAÇÃO PERFURAÇÃO DE CONCRETO</t>
  </si>
  <si>
    <t>BROCA VIDEA, MATERIAL CORPO AÇO, DIÂMETRO 12 MM, COMPRIMENTO 460 MM, CARACTERÍSTICAS ADICIONAIS ENCAIXE TIPO SDS PLUS, APLICAÇÃO PERFURAÇÃO DE CONCRETO</t>
  </si>
  <si>
    <t>BROCA VIDEA, MATERIAL CORPO AÇO, DIÂMETRO 6 MM, COMPRIMENTO 100 MM, CARACTERÍSTICAS ADICIONAIS ENCAIXE TIPO SDS PLUS</t>
  </si>
  <si>
    <t>BROCA VIDEA, MATERIAL CORPO AÇO, DIÂMETRO 8 MM, COMPRIMENTO 100 MM, CARACTERÍSTICAS ADICIONAIS ENCAIXE TIPO SDS PLUS</t>
  </si>
  <si>
    <t>CHAVES DE GRIFO N° 10</t>
  </si>
  <si>
    <t>CHAVES DE GRIFO N° 12</t>
  </si>
  <si>
    <t>CHAVES DE GRIFO N° 14</t>
  </si>
  <si>
    <t>CHAVES DE GRIFO N° 18</t>
  </si>
  <si>
    <t>CHAVES DE GRIFO N° 24</t>
  </si>
  <si>
    <t>03/20226</t>
  </si>
  <si>
    <t>CHAVES DE GRIFO N° 36</t>
  </si>
  <si>
    <t>CHAVES DE GRIFO N° 48</t>
  </si>
  <si>
    <t>COMPRESSOR PULVERIZADOR TINTA ELÉTRICO BICO DE AÇO 220V</t>
  </si>
  <si>
    <t>CONJUNTO BROCA, MATERIAL AÇO RÁPIDO, APLICAÇÃO METAL, COMPONENTES 25 PEÇAS DE 1 A 13 MM</t>
  </si>
  <si>
    <t>----</t>
  </si>
  <si>
    <t>CURVADOR DE TUBOS CANOS 1/4 A 7/8 COM CORTADOR E ESCAREADOR</t>
  </si>
  <si>
    <t>DECIBELIMETRO DIGITAL COM MEDIÇÃO</t>
  </si>
  <si>
    <t>ESCADA DUPLA DE ABRIR EM ALUMÍNIO, MODELO PINTOR, 8 DEGRAUS</t>
  </si>
  <si>
    <t>ESCADA EXTENSÍVEL EM ALUMÍNIO COM 6M ESTENDIDA</t>
  </si>
  <si>
    <t>ESCOVA DE ACO, COM CABO, *4 X 15* FILEIRAS DE CERDAS</t>
  </si>
  <si>
    <t>ESMERILHADEIRA ANGULAR PORTÁTIL 4 1/2''</t>
  </si>
  <si>
    <t>ESPÁTULA DE AÇO INOX COM CABO DE MADEIRA, LARGURA 8 CM</t>
  </si>
  <si>
    <t>ESPÁTULA DE PLÁSTICO LISO, LARG. 10CM (SINAPI)</t>
  </si>
  <si>
    <t>ESPATULA EM ACO INOX COM CABO DE MADEIRA E LARGURA DE *8* CM</t>
  </si>
  <si>
    <t>ESQUADRO DE AÇO 12'' (30 MM), CABO DE ALUMÍNIO</t>
  </si>
  <si>
    <t>ESTILETE PROFISSIONAL(COM LÂMINA DE 1MM PARA TRABALHO PESADO COM EMPUNHADURA DE BORRACHA ANTI-DESLIZANTE)</t>
  </si>
  <si>
    <t>EXTENSAO DE SOLDA 201 ACETILENO, E = *1,5 A 2,5* MM</t>
  </si>
  <si>
    <t>EXTENSAO DE SOLDA 201 GLP, E = *2,5 A 4,0* MM</t>
  </si>
  <si>
    <t>EXTENSÃO ELÉTRICA</t>
  </si>
  <si>
    <t>FERRO DE SOLDA 100W.</t>
  </si>
  <si>
    <t>FERRO DE SOLDA 40W (COM PONTA FINA)</t>
  </si>
  <si>
    <t>FLANGEADOR EXCÊNTRICO EOS COM CATRACA, CORTADOR E ESCARIADOR 1/4 A 3/4</t>
  </si>
  <si>
    <t>---</t>
  </si>
  <si>
    <t>FURADEIRA DE IMPACTO 1/2" 600W. CARACTERÍSTICA MÍNIMAS: POTÊNCIA DO MOTOR 600 W; TENSÃO 220 V; 3000 ROTAÇÃO POR MINUTO (RPM); MANDRIL 1/2 (13MM) COM CHAVE; 48000 IMPACTOS POR MINUTO; CAPACIDADE DE PERFURAÇÃO: ALVENARIA 16 MM AÇO 13 MM MADEIRA 30 MM; BOTÃO- TRAVA PARA TRABALHOS CONTÍNUOS; EMPUNHADEIRA EMBORR ACHADA; DIMENSÕES APROXIMADAS (LXAXP) 33X11X40 CM; PESO APROXIMADO 1,8 KG ITE NS INCLUSOS: 01 MALETA PLÁSTICA; 01 EMPUNHADEIRA AUXILIAR; 01 CHAVE DE MANDRIL ; 01 LIMITADOR DE PROFUNDIDADE. (TIPO OU SIMILAR AO MODELO BOSCH GSB 16 RE PR OFESSIONAL)</t>
  </si>
  <si>
    <t>PARAFUSADEIRA</t>
  </si>
  <si>
    <t>ORSE</t>
  </si>
  <si>
    <t>GUIA (CONDUTOR DE CABOS)</t>
  </si>
  <si>
    <t>JOGO CHAVE, MATERIAL AÇO CROMO VANÁDIO, TIPO CHAVE CATRACA PARA SOQUETE SEXTAVADOS, QUANTIDADE PEÇAS 40, COMPONENTES CHAVE CATRACA, 31 SOQUETES 1/4", 4 SOQUETES 3/8", ACESSÓRIOS EXTENSÃO, ADAPTADOR, ESTOJO</t>
  </si>
  <si>
    <t>CHAVE AJUSTAVEL (INGLESA) 15"</t>
  </si>
  <si>
    <t>CHAVE AJUSTAVEL (INGLESA) 10"</t>
  </si>
  <si>
    <t>CHAVE AJUSTAVEL (INGLESA) 6"</t>
  </si>
  <si>
    <t>JOGO CHAVE, MATERIAL AÇO, TIPO COMBINADA, QUANTIDADE PEÇAS 24, APLICAÇÃO SERVIÇOS GERAIS- OFICINA</t>
  </si>
  <si>
    <t>JOGO CHAVE, MATERIAL:AÇO CROMO VANÁDIO, TIPO:ALLEN, QUANTIDADE PEÇAS:25, COMPONENTES:1.3, 1.5, 2, 2.5, 3, 4, 4.5, 5, 5.5, 6, 7, 8, 10 M, CARACTERÍSTICAS ADICIONAIS:PONTAS ABAULADAS</t>
  </si>
  <si>
    <t>JOGO CHAVE, MATERIAL:AÇO CROMO VANÁDIO, TIPO:PHILIPS / FENDA, QUANTIDADE PEÇAS:10, COMPONENTES:6 FENDA E 4 FENDA CRUZADA, PHILLIPS, MATERIAL CABO:POLIPROPILENO, CARACTERÍSTICAS ADICIONAIS:PONTA MAGNETIZADA</t>
  </si>
  <si>
    <t>KIT 2 PEÇAS VÁLVULA ACIONADORA 1/4X1/4 1/4X5/16 R22 R410</t>
  </si>
  <si>
    <t>KIT ACESSORIOS PARA COMPRESSOR DE AR, 5 PECAS (PISTOLAS PINTURA, LIMPEZA E UN 252,00 PULVERIZACAO, CALIBRADOR E MANGUEIRA)</t>
  </si>
  <si>
    <t>KIT ALARGADOR DE TUBOS DUNNEX 3/8 A 1.5/8 COM CORTADOR E ESCARIADOR</t>
  </si>
  <si>
    <t>KIT DE MANIFOLD PROFISSIONAL COM MANGUEIRA DE 1,2M PARA R22/R134A/407 COM 410A</t>
  </si>
  <si>
    <t>KIT NÍVEL A LASER VERDE 12 LINHAS ESQUADRO + SUPORTE + TRIPÉ RECARREGÁVEL PROFISSIONAL</t>
  </si>
  <si>
    <t>KIT SERRA COPO DIAMANTADA 6 PEÇAS 15 A 60MM</t>
  </si>
  <si>
    <t>Lanterna multiuso para 3 pilhas</t>
  </si>
  <si>
    <t>LAVADORA DE ALTA PRESSAO (LAVA-JATO) PARA AGUA FRIA, PRESSAO DE OPERACAO ENTRE 1400 E 1900 LIB/POL2, VAZAO MAXIMA ENTRE 400 E 700 L/H</t>
  </si>
  <si>
    <t>LIMA CHATA 8"</t>
  </si>
  <si>
    <t>LIMA MANUAL, TIPO AGULHA, FORMATO VARIADO, COMPRIMENTO 150 MM, CARACTERÍSTICAS ADICIONAIS CABO EM POLIPROPILENO EMBORRACHADO, APRESENTAÇÃO JOGO</t>
  </si>
  <si>
    <t>MACARICO DE SOLDA 201 PARA EXTENSAO GLP OU ACETILENO</t>
  </si>
  <si>
    <t>MAÇARICO PARA CARTUCHO GÁS BERNZOMATIC</t>
  </si>
  <si>
    <t>MARTELO DE BORRACHA</t>
  </si>
  <si>
    <t>MARTELO UNHA</t>
  </si>
  <si>
    <t>MARTELO, MATERIAL AÇO FORJADO, MATERIAL CABO MADEIRA, TIPO BOLA</t>
  </si>
  <si>
    <t>MEGÔMETRO DIGITAL PROFISSIONAL 600V CAT III</t>
  </si>
  <si>
    <t>MULTÍMETRO, TENSÃO AC 200/600 V, CORRENTE DC 10 A, RESISTÊNCIA 0-2 KOHM A 0- 20 MOHM, CARACTERÍSTICAS ADICIONAIS DISPLAY 3 1/2 DÍGITOS, 2.000 CONTAGENS, TENSÃO DC 200MV/2V/20V/200V/600 V, TIPO DIGITAL, FUNCIONAMENTO BATERIA 9V</t>
  </si>
  <si>
    <t>NÍVEL BOLHA, MATERIAL CORPO ALUMÍNIO, TIPO BOLHA RETIFICADA, COMPRIMENTO 600 MM, QUANTIDADE POSIÇÃO BOLHA 2 DE PRUMO/1 DE NÍVEL/1 DE 45°</t>
  </si>
  <si>
    <t>PAQUÍMETRO</t>
  </si>
  <si>
    <t>PÉ DE CABRA SEXTAVADO PINTADO</t>
  </si>
  <si>
    <t>PISTOLA APLICADORA, APLICAÇÃO SILICONE, CARACTERÍSTICAS ADICIONAIS TIPO: MANUAL, COM GATILHO E MOLA DE RETROCESSO, MATERIAL AÇO</t>
  </si>
  <si>
    <t>RECOLHEDORA DE GÁS REFRIGERANTE 1HP BIVOLT</t>
  </si>
  <si>
    <t>ROTULADORA COM ETIQUETAS.</t>
  </si>
  <si>
    <t>SACA POLIA DE 3 GARRAS 10''</t>
  </si>
  <si>
    <t>SARGENTO, MATERIAL AÇO, ABERTURA ÚTIL 2 POL, TAMANHO Nº 2, USO OFICINA MECÂNICA/ CARPINTARIA</t>
  </si>
  <si>
    <t>SARGENTO, MATERIAL AÇO, ABERTURA ÚTIL 8 POL, TAMANHO Nº 8, USO OFICINA MECÂNICA/ CARPINTARIA</t>
  </si>
  <si>
    <t>SERRA ELÉTRICA TICO-TICO MANUAL</t>
  </si>
  <si>
    <t>SERROTE 18''</t>
  </si>
  <si>
    <t>SERROTE EM AÇO PARA GESSO</t>
  </si>
  <si>
    <t>SOPRADOR DE AR 500 WATTS</t>
  </si>
  <si>
    <t>SOPRADOR TÉRMICO 2000W</t>
  </si>
  <si>
    <t>TALHA MANUAL DE CORRENTE, CAPACIDADE DE 2 T COM ELEVACAO DE 3 M</t>
  </si>
  <si>
    <t>TALHADEIRA CHATA 10” DE METAL (25CM)</t>
  </si>
  <si>
    <t>TANQUE RECOLHEDOR RECICLADOR GÁS REFRIGERANTE 23KG</t>
  </si>
  <si>
    <t>TERMÔMETRO DIGITAL C/ MIRA LAZER.</t>
  </si>
  <si>
    <t>TESOURA DE CHAPA 10 POLEGADAS TIPO AVIAÇÃO RETO E CURVA</t>
  </si>
  <si>
    <t>TESOURA ELÉTRICA CORTADOR DE CHAPAS</t>
  </si>
  <si>
    <t>TESOURA MULTIUSO PROFISSIONAL GRANDE 20CM 8 POLEGADAS INOX</t>
  </si>
  <si>
    <t>TORNO DE BANCADA Nº 4</t>
  </si>
  <si>
    <t>TRENA, 10M</t>
  </si>
  <si>
    <t>VACUÔMETRO ANALÓGICO EOS COM ROSCA DE 1/4</t>
  </si>
  <si>
    <t>VÁLVULA REGULADORA DE PRESSÃO NITROGÊNIO</t>
  </si>
  <si>
    <t>VENTOSA PARA VIDROS</t>
  </si>
  <si>
    <t>DETECTOR ELETRÔNICO DE VAZAMENTO DE GÁS REFRIGERANTE, COM SENSIBILIDADE PARA HFC/HFO E ALARME VISUAL/SONORO</t>
  </si>
  <si>
    <t>MANIFOLD DIGITAL PROFISSIONAL 4 VIAS, COM SONDAS DE TEMPERATURA E FAIXAS PARA R410A/R32/R134a E DEMAIS FLUIDOS APLICÁVEIS</t>
  </si>
  <si>
    <t>VACUÔMETRO DIGITAL (MICRON GAUGE) PARA ACOMPANHAMENTO FINO DE VÁCUO</t>
  </si>
  <si>
    <t>KIT FERRAMENTA DE REMOÇÃO DE NÚCLEO SCHRADER 1/4 E 5/16 COM VÁLVULAS DE ISOLAMENTO</t>
  </si>
  <si>
    <t>MEDIDOR DE SEQUÊNCIA DE FASE / ROTAÇÃO DE FASES</t>
  </si>
  <si>
    <t>CÂMERA TERMOGRÁFICA PORTÁTIL</t>
  </si>
  <si>
    <t>MEDIDOR DE VIBRAÇÃO PORTÁTIL</t>
  </si>
  <si>
    <t>MANÔMETRO DIFERENCIAL DIGITAL PARA ÁGUA E AR</t>
  </si>
  <si>
    <t>PHMETRO PORTÁTIL</t>
  </si>
  <si>
    <t>CONDUTIVÍMETRO / TDS METRO PORTÁTIL</t>
  </si>
  <si>
    <t>TACÔMETRO DIGITAL PORTÁTIL</t>
  </si>
  <si>
    <t>TERMÔMETRO DIGITAL DE CONTATO, 2 CANAIS, COM SONDAS/PINÇAS PARA TUBULAÇÃO</t>
  </si>
  <si>
    <t>BOMBA DE TRANSFERÊNCIA DE ÓLEO/REFRIGERANTE HVAC (COMPATÍVEL POE)</t>
  </si>
  <si>
    <t>ITENS</t>
  </si>
  <si>
    <t>INSUMO</t>
  </si>
  <si>
    <t>DESCRIÇÃO DO INSUMO</t>
  </si>
  <si>
    <t>CÓDIGO SINAPI/ORSE</t>
  </si>
  <si>
    <t>UNIDADE</t>
  </si>
  <si>
    <t>QUANTIDADE</t>
  </si>
  <si>
    <t>VALOR UNITÁRIO</t>
  </si>
  <si>
    <t xml:space="preserve">VALOR TOTAL </t>
  </si>
  <si>
    <t>LAMINA DE SERRA 1/2X12"</t>
  </si>
  <si>
    <t>ORSE 8216</t>
  </si>
  <si>
    <t>UN</t>
  </si>
  <si>
    <t xml:space="preserve">DETERGENTE </t>
  </si>
  <si>
    <t>NEUTRO LITRO</t>
  </si>
  <si>
    <t>SINAPI 44329</t>
  </si>
  <si>
    <t>ESPUMA EXPANSIVA DE POLIURETANO</t>
  </si>
  <si>
    <t>APLICACAO MANUAL - 500 ML</t>
  </si>
  <si>
    <t>ORSE 2869</t>
  </si>
  <si>
    <t>ESTOPA</t>
  </si>
  <si>
    <t>PARA POLIMENTO E LIMPEZA - 400G</t>
  </si>
  <si>
    <t>ORSE 925</t>
  </si>
  <si>
    <t>KG</t>
  </si>
  <si>
    <t>QUEROSENE</t>
  </si>
  <si>
    <t>SOLVENTE - 900ML</t>
  </si>
  <si>
    <t>ORSE 4288</t>
  </si>
  <si>
    <t>L</t>
  </si>
  <si>
    <t>TERMINAL A COMPRESSAO EM COBRE ESTANHADO PARA CABO 2,5 MM2, 1 FURO E 1 COMPRESSAO, PARA PARAFUSO DE FIXACAO M5</t>
  </si>
  <si>
    <t>SINAPI 1570</t>
  </si>
  <si>
    <t>TERMINAL A COMPRESSAO EM COBRE ESTANHADO PARA CABO 25 MM2, 1 FURO E 1 COMPRESSAO, PARA PARAFUSO DE FIXACAO M8</t>
  </si>
  <si>
    <t>SINAPI 1576</t>
  </si>
  <si>
    <t>TERMINAL METALICO A PRESSAO 1 CABO, PARA CABOS DE 4 A 10 MM2, COM 2 FUROS PARA FIXACAO</t>
  </si>
  <si>
    <t>SINAPI 1542</t>
  </si>
  <si>
    <t>TERMINAL METALICO A PRESSAO PARA 1 CABO DE 16 MM2, COM 1 FURO DE FIXACAO</t>
  </si>
  <si>
    <t>SINAPI 1585</t>
  </si>
  <si>
    <t>TERMINAL METALICO A PRESSAO PARA 1 CABO DE 25 MM2, COM 1 FURO DE FIXACAO</t>
  </si>
  <si>
    <t>SINAPI 1586</t>
  </si>
  <si>
    <t>FITA CREPE ROLO DE *25* MM X 50 M</t>
  </si>
  <si>
    <t>SINAPI 12815</t>
  </si>
  <si>
    <t>FITA ISOLANTE ADESIVA ANTICHAMA, USO ATE 750 V, EM ROLO DE 19 MM X 20 M</t>
  </si>
  <si>
    <t>SINAPI 20111</t>
  </si>
  <si>
    <t>FITA ISOLANTE ADESIVA ANTICHAMA, USO ATE 750 V, EM ROLO DE 19 MM X 5 M</t>
  </si>
  <si>
    <t>SINAPI 21127</t>
  </si>
  <si>
    <t>FITA ISOLANTE DE BORRACHA AUTOFUSAO, USO ATE 69 KV (ALTA TENSAO)</t>
  </si>
  <si>
    <t>SINAPI 404</t>
  </si>
  <si>
    <t>M</t>
  </si>
  <si>
    <t>FITA METALICA PERFURADA, L = *18* MM, ROLO DE 30 M, CARGA RECOMENDADA = *30* KGF</t>
  </si>
  <si>
    <t>SINAPI 14153</t>
  </si>
  <si>
    <t>LIMPADOR MULTIUSO 500ML VEJA OU SIMILAR</t>
  </si>
  <si>
    <t>ESPONJA MULTIUSO COM 10 UNIDADES</t>
  </si>
  <si>
    <t>SABÃO EM PÓ</t>
  </si>
  <si>
    <t>ORSE 1997</t>
  </si>
  <si>
    <t>SACO DE RÁFIA</t>
  </si>
  <si>
    <t>SINAPI 37526</t>
  </si>
  <si>
    <t>ACIDO SULFÔNICO PARA USO EM LIMPEZA "LM (thillex)"</t>
  </si>
  <si>
    <t>ORSE 7948</t>
  </si>
  <si>
    <t>LIXA D'AGUA EM FOLHA, GRAO 100</t>
  </si>
  <si>
    <t>SINAPI 38383</t>
  </si>
  <si>
    <t>LIXA EM FOLHA PARA FERRO, NUNERO 150</t>
  </si>
  <si>
    <t>SINAPI 3768</t>
  </si>
  <si>
    <t>LIXA EM FOLHA PARA PAREDE OU MADEIRA, NUMERO 120 (COR VERMELHA)</t>
  </si>
  <si>
    <t>SINAPI 3767</t>
  </si>
  <si>
    <t>MASSA DE BASE ACRÍLICA, USO INTERNO E EXTERNO,  3M OU SIMILIAR</t>
  </si>
  <si>
    <t>SINAPI 43651</t>
  </si>
  <si>
    <t>PASTA LUBRIFICANTE PARA TUBOS E CONEXOES COM JUNTA ELASTICA (USO EM PVC, ACO, POLIETILENO E OUTROS) (POTE DE 3.500* G)</t>
  </si>
  <si>
    <t>SINAPI 20078</t>
  </si>
  <si>
    <t>PASTA PARA SOLDA DE TUBOS E CONEXOES DE COBRE (EMBALAGEM COM 250 G)</t>
  </si>
  <si>
    <t>SINAPI 39897</t>
  </si>
  <si>
    <t>SELANTE DE BASE ASFALTICA PARA VEDACAO</t>
  </si>
  <si>
    <t>SINAPI 7317</t>
  </si>
  <si>
    <t>SILICONE ACETICO USO GERAL INCOLOR 280 G</t>
  </si>
  <si>
    <t>SINAPI 39961</t>
  </si>
  <si>
    <t>REBITE DE ALUNINIO VAZADO DE REPUXO, 3,2 X 8 MM (1KG = 1025 UNIDADES)</t>
  </si>
  <si>
    <t>SINAPI 5104</t>
  </si>
  <si>
    <t>AGENTE DESENGRIPANDE TIPO(WD)</t>
  </si>
  <si>
    <t>ORSE 3532</t>
  </si>
  <si>
    <t>FITA AÇO INOX PARA CINTAR DUTOS, L = 19 MM, E = 0,5 MM (ROLO DE 30M)</t>
  </si>
  <si>
    <t>SINAPI 406</t>
  </si>
  <si>
    <t>SOLDA EM VARETA FOSCOPER, D = *2,5* MM X COMPRIMENTO 500 MM</t>
  </si>
  <si>
    <t>SINAPI 39914</t>
  </si>
  <si>
    <t>SOLDA ESTANHO/COBRE  (CARRETEL 500 GRAMAS)</t>
  </si>
  <si>
    <t>SINAPI 12732</t>
  </si>
  <si>
    <t>SOLDA EM BARRA DE ESTANHO-CHUNBO 50/50</t>
  </si>
  <si>
    <t>SINAPI 13388</t>
  </si>
  <si>
    <t>ABRACADEIRA DE NYLON PARA AMARRACAO DE CABOS, COMPRIMENTO DE 150 X*3,6* MM</t>
  </si>
  <si>
    <t>SINAPI 410</t>
  </si>
  <si>
    <t>UND</t>
  </si>
  <si>
    <t>ABRACADEIRA EM ACO PARA AMARRACAO DE ELETRODUTOS, TIPO D, COM 1" E CUNHA DE FIXACAO</t>
  </si>
  <si>
    <t>SINAPI 39129</t>
  </si>
  <si>
    <t>ABRACADEIRA EM ACO PARA AMARRACAO DE ELETRODUTOS, TIPO D, COM 1/2" E CUNHA DE FIXACAO</t>
  </si>
  <si>
    <t>SINAPI 39127</t>
  </si>
  <si>
    <t>ABRACADEIRA EM ACO PARA AMARRACAO DE ELETRODUTOS, TIPO D, COM 3/4" E CUNHA DE FIXACAO</t>
  </si>
  <si>
    <t>SINAPI 39128</t>
  </si>
  <si>
    <t>ABRACADEIRA RSF 9MM 3/8" X 1/2" (09-13MM)</t>
  </si>
  <si>
    <t>SINAPI 39125</t>
  </si>
  <si>
    <t>ADESIVO ACRILICO DE BASE AQUOSA / COLA DE CONTATO</t>
  </si>
  <si>
    <t>SINAPI 4791</t>
  </si>
  <si>
    <t>ARAME RECOZIDO 16 BWG, D = 1,65 MM (0,016 KG/M) OU 18 BWG, D = 1,25 MM (0,01 KG/M)</t>
  </si>
  <si>
    <t>SINAPI 43132</t>
  </si>
  <si>
    <t>ARRUELA EM ALUMINIO, COM ROSCA, DE 3/4", PARA ELETRODUTO</t>
  </si>
  <si>
    <t>SINAPI 39209</t>
  </si>
  <si>
    <t>ARRUELA LISA 1/4 ZINCADA</t>
  </si>
  <si>
    <t>ORSE  8347</t>
  </si>
  <si>
    <t>ARRUELA LISA 5 /16 ZINCADA</t>
  </si>
  <si>
    <t>ORSE  13356</t>
  </si>
  <si>
    <t>BARRA ROSCADA 1/4 X 3M</t>
  </si>
  <si>
    <t>ORSE 7551</t>
  </si>
  <si>
    <t>BARRA ROSCADA 5 /16 X 3M</t>
  </si>
  <si>
    <t>ORSE 10738</t>
  </si>
  <si>
    <t>CHUMBADOR 5/16" X 2"</t>
  </si>
  <si>
    <t>ORSE 14409</t>
  </si>
  <si>
    <t>CHUMBADOR 1/4" X 2"</t>
  </si>
  <si>
    <t>ORSE 8212</t>
  </si>
  <si>
    <t xml:space="preserve">BOX CURVO DE 3/4" S/R </t>
  </si>
  <si>
    <t>ORSE 14623</t>
  </si>
  <si>
    <t>PÇ</t>
  </si>
  <si>
    <t>BROCA DE WIDEA 20MM</t>
  </si>
  <si>
    <t>ORSE 4180</t>
  </si>
  <si>
    <t>BROCA SDS PLUS IRWIN 6 x 160mm</t>
  </si>
  <si>
    <t>ORSE  11410</t>
  </si>
  <si>
    <t>BUCHA EM ALUMINIO, COM ROSCA, DE 1", PARA ELETRODUTO</t>
  </si>
  <si>
    <t>SINAPI 39176</t>
  </si>
  <si>
    <t>BUCHA EM ALUMINIO, COM ROSCA, DE 3/4", PARA ELETRODUTO</t>
  </si>
  <si>
    <t>SINAPI 39175</t>
  </si>
  <si>
    <t>CABO DE COBRE, FLEXIVEL, CLASSE 4 OU 5, ISOLACAO EM PVC/A, ANTICHAMA BWF-B, 1 CONDUTOR, 450/750 V, SECAO NOMINAL 1,5 MM2</t>
  </si>
  <si>
    <t>SINAPI 1013</t>
  </si>
  <si>
    <t>MT</t>
  </si>
  <si>
    <t>CABO DE COBRE, FLEXIVEL, CLASSE 4 OU 5, ISOLACAO EM PVC/A, ANTICHAMA BWF-B, COBERTURA PVC-ST1, ANTICHAMA BWF-B, 1 CONDUTOR, 0,6/1 KV, SECAO NOMINAL 4 MM2</t>
  </si>
  <si>
    <t>SINAPI 1021</t>
  </si>
  <si>
    <t>CABO DE COBRE, FLEXIVEL, CLASSE 4 OU 5, ISOLACAO EM PVC/A, ANTICHAMA BWF-B, COBERTURA PVC-ST1, ANTICHAMA BWF-B, 1 CONDUTOR, 0,6/1 KV, SECAO NOMINAL 6 MM2</t>
  </si>
  <si>
    <t>SINAPI 994</t>
  </si>
  <si>
    <t>CABO FLEXIVEL PVC 750 V, 4 CONDUTORES DE 1,5 MM2</t>
  </si>
  <si>
    <t>SINAPI 34624</t>
  </si>
  <si>
    <t>CABO MULTIPOLAR DE COBRE, FLEXIVEL, CLASSE 4 OU 5, ISOLACAO EM HEPR, COBERTURA EM PVC-ST2, ANTICHAMA BWF-B, 0,6/1 KV, 3 CONDUTORES DE 2,5 MM2</t>
  </si>
  <si>
    <t>SINAPI 39258</t>
  </si>
  <si>
    <t>CABO P BLINDADO PARA ALARME E DETECÇÃO DE INCÊNDIO  4 x 1,5mm2</t>
  </si>
  <si>
    <t>ORSE 12979</t>
  </si>
  <si>
    <t>CAPACITOR DIVERSOS</t>
  </si>
  <si>
    <t>ORSE 3138</t>
  </si>
  <si>
    <t>CENTRAL MANIFOLD 1 X 1</t>
  </si>
  <si>
    <t>ORSE 8507</t>
  </si>
  <si>
    <t>CONDULETE DE ALUMINIO TIPO X, PARA ELETRODUTO ROSCAVEL DE 3/4", COM TAMPA CEGA</t>
  </si>
  <si>
    <t>SINAPI 2580</t>
  </si>
  <si>
    <t>CONECTOR RETO DE ALUMINIO PARA ELETRODUTO DE 1", PARA ADAPTAR ENTRADA DE ELETRODUTO METALICO FLEXIVEL EM QUADROS</t>
  </si>
  <si>
    <t>SINAPI 2483</t>
  </si>
  <si>
    <t>CONECTOR RETO DE ALUMINIO PARA ELETRODUTO DE 3/4", PARA ADAPTAR ENTRADA DE ELETRODUTO METALICO FLEXIVEL EM QUADROS</t>
  </si>
  <si>
    <t>SINAPI 2488</t>
  </si>
  <si>
    <t>DISCO DE CORTE DIAMANTADO SEGMENTADO, DIAMETRO DE *110* MM, FURO DE 20 MM</t>
  </si>
  <si>
    <t>SINAPI 38140</t>
  </si>
  <si>
    <t>DISJUNTOR TERMOMAGNETICO PARA TRILHO DIN (IEC), MONOPLAR, 6 - 32 A</t>
  </si>
  <si>
    <t>SINAPI 34653</t>
  </si>
  <si>
    <t>DISJUNTOR TERMOMAGNETICO PARA TRILHO DIN (IEC), TRIPOLAR, 10 - 50 A</t>
  </si>
  <si>
    <t>SINAPI 34709</t>
  </si>
  <si>
    <t>ELETRODUTO FLEXIVEL, EM FITA DE ACO GALVANIZADO, REVESTIDO COM PVC PRETO, DIAMETRO EXTERNO DE 25 MM, DN = 1", TIPO SEALTUBO</t>
  </si>
  <si>
    <t>SINAPI 2501</t>
  </si>
  <si>
    <t>ELETRODUTO FLEXIVEL, EM FITA DE ACO GALVANIZADO, REVESTIDO COM PVC PRETO, DIAMETRO EXTERNO DE 25 MM, DN = 3/4", TIPO SEALTUBO</t>
  </si>
  <si>
    <t>SINAPI 2504</t>
  </si>
  <si>
    <t>ELETRODUTO FLEXIVEL, EM FITA DE ACO GALVANIZADO, REVESTIDO COM PVC PRETO, DIAMETRO EXTERNO DE 25 MM, DN = 3/8", TIPO SEALTUBO</t>
  </si>
  <si>
    <t>SINAPI 21137</t>
  </si>
  <si>
    <t>FITA ADESIVA ALUMINIZADA BOPP, L = 50 MM</t>
  </si>
  <si>
    <t>SINAPI 43728</t>
  </si>
  <si>
    <t>FITA AUTOFUSÃO 19MM X 20M</t>
  </si>
  <si>
    <t>ORSE 404</t>
  </si>
  <si>
    <t>FITA DE VEDACAO ADESIVA, EM ESPUMA POLIETILENO, PRETA, L = 10 MM, E = 4 MM</t>
  </si>
  <si>
    <t>ORSE 43727</t>
  </si>
  <si>
    <t>RL</t>
  </si>
  <si>
    <t>FITA PLASTICA DE ARQUEAR, EM POLIPROPILENO - PP, PRETA, L = 10 MM, E = 0,65 MM</t>
  </si>
  <si>
    <t>SINAPI 43729</t>
  </si>
  <si>
    <t>FITA VEDA ROSCA, EM PTFE, ROLO DE 18 MM X 10 M (L X C)</t>
  </si>
  <si>
    <t>SINAPI 3146</t>
  </si>
  <si>
    <t>GANCHO C/ BUCHA  4.4 X 70 - 8MM</t>
  </si>
  <si>
    <t>ORSE 10392</t>
  </si>
  <si>
    <t>JAQUETA E CONE 1/4"</t>
  </si>
  <si>
    <t>JOELHO, PVC SERIE R, 90 GRAUS, DN 150 MM, PARA ESGOTO PREDIAL</t>
  </si>
  <si>
    <t>SINAPI 20158</t>
  </si>
  <si>
    <t>JUNCAO SIMPLES, PVC SERIE R, DN 150 X 150 MM, PARA ESGOTO PREDIAL</t>
  </si>
  <si>
    <t>SINAPI 20146</t>
  </si>
  <si>
    <t>ELETRODUTO EM ACO GALVANIZADO ELETROLITICO, LEVE, DIAMETRO 3/4",PAREDE DE 0,90 MM</t>
  </si>
  <si>
    <t>SINAPI 21128</t>
  </si>
  <si>
    <t>LIXA EM FOLHA PARA FERRO, NUMERO 150</t>
  </si>
  <si>
    <t>LUBRIFICANTE SPRAY GAR LUB OU SIMILAR</t>
  </si>
  <si>
    <t>ORSE 3531</t>
  </si>
  <si>
    <t>LITRO</t>
  </si>
  <si>
    <t>PARAFUSO FLANFG  PHILLIPS BROCANTE  4,2 x 32MM</t>
  </si>
  <si>
    <t>ORSE 13531</t>
  </si>
  <si>
    <t>PARAFUSO FLANG PHILLIPS BROCANTE  4,2 x 19MM</t>
  </si>
  <si>
    <t>SINAPI 40547</t>
  </si>
  <si>
    <t>CENTO</t>
  </si>
  <si>
    <t>PERFIL PERFILADO 19X38 # 20</t>
  </si>
  <si>
    <t>ORSE 10047</t>
  </si>
  <si>
    <t>BR</t>
  </si>
  <si>
    <t>PORCA 1/2</t>
  </si>
  <si>
    <t>ORSE 11700</t>
  </si>
  <si>
    <t>PORCA 3/8</t>
  </si>
  <si>
    <t>ORSE 11689</t>
  </si>
  <si>
    <t>PORCA 5/8</t>
  </si>
  <si>
    <t>ORSE 3858</t>
  </si>
  <si>
    <t>PORCA SEXTAVADA 1/4"</t>
  </si>
  <si>
    <t>ORSE 6555</t>
  </si>
  <si>
    <t>PORCA SEXTAVADA 5/16"</t>
  </si>
  <si>
    <t>ORSE 4418</t>
  </si>
  <si>
    <t>REBITE REPUXO 1/4" X 1/2"</t>
  </si>
  <si>
    <t>SINAPI 11045</t>
  </si>
  <si>
    <t>PC</t>
  </si>
  <si>
    <t>TAMPA CEGA EM PVC PARA CONDULETE 4 X 2"</t>
  </si>
  <si>
    <t>SINAPI 7543</t>
  </si>
  <si>
    <t>TE, PVC, SERIE R, 150 X 150 MM, PARA ESGOTO PREDIAL</t>
  </si>
  <si>
    <t>SINAPI 20181</t>
  </si>
  <si>
    <t>TERMINAL PRÉ ISOLADO PARA CABO 2,5MM2</t>
  </si>
  <si>
    <t>ORSE 2674</t>
  </si>
  <si>
    <t>TERMINAL PRÉ ISOLADO PARA CABO 4MM2</t>
  </si>
  <si>
    <t>ORSE 2675</t>
  </si>
  <si>
    <t>TERMINAL PRÉ ISOLADO PARA CABO 6MM2</t>
  </si>
  <si>
    <t>TRINCHA CERDAS GRIS 1.1/2" (38 MM)</t>
  </si>
  <si>
    <t>ORSE 38386</t>
  </si>
  <si>
    <t>KIT DE CALÇOS DO MOTOR COMPRESSOR (4 UNIDADES)</t>
  </si>
  <si>
    <t>Kit Com 4 Coxim Amortecedor Compressor Ar Condicionado Split, 09 A 24 KBUT</t>
  </si>
  <si>
    <t>CONTROLE REMOTO UNIVERSAL</t>
  </si>
  <si>
    <t>Controle Remoto Universal para Ar-Condicionado Split, Marca:EOS</t>
  </si>
  <si>
    <t>KIT PLACA UNIVERSAL - EVAPORADORA E CONDENSADORA</t>
  </si>
  <si>
    <t>PLACA UNIVERSAL AR SPLIT DE 7 À 60.000 BTUS C/ CONTROLE REMOTO JCM - 220V - 3530, Cód Ref:7890000035309</t>
  </si>
  <si>
    <t>SUPORTE PARA CONDENSADORAS</t>
  </si>
  <si>
    <t xml:space="preserve"> FABRICADO EM CANTONEIRAS DE AÇO CARBONO DE 1.1/4 X 1/8"</t>
  </si>
  <si>
    <t>VÁLVULA DE SERVIÇO</t>
  </si>
  <si>
    <t>Válvula de Serviço, Marca: EOS ou Similar</t>
  </si>
  <si>
    <t>VÁLVULA DE REVERSÃO</t>
  </si>
  <si>
    <t>Válvula de Reversão, Marca: EOS ou Similar</t>
  </si>
  <si>
    <t xml:space="preserve">GÁS NITROGÊNIO </t>
  </si>
  <si>
    <t>7m³ - 40 Lts</t>
  </si>
  <si>
    <t>ORSE 8115</t>
  </si>
  <si>
    <t>M3</t>
  </si>
  <si>
    <t xml:space="preserve">GÁS R134A </t>
  </si>
  <si>
    <t>Chermous ou similar - 13,6 kg</t>
  </si>
  <si>
    <t>CILINDRO</t>
  </si>
  <si>
    <t xml:space="preserve">GÁS R-32 </t>
  </si>
  <si>
    <t>Chermous ou similar - 3 kg</t>
  </si>
  <si>
    <t>GÁS R-22</t>
  </si>
  <si>
    <t>ORSE 12440</t>
  </si>
  <si>
    <t xml:space="preserve">GÁS R410A </t>
  </si>
  <si>
    <t>Chermous ou similar - 11,35 kg</t>
  </si>
  <si>
    <t>ORSE 8150</t>
  </si>
  <si>
    <t>MANOMETRO RETO DE ÁGUA</t>
  </si>
  <si>
    <t>COM CAIXA EM ACO PINTADO, ESCALA *10* KGF/CM2 (*10* BAR), DIAMETRO NOMINAL DE 100 MM, CONEXAO DE 1/2"</t>
  </si>
  <si>
    <t>ORSE 12898</t>
  </si>
  <si>
    <t xml:space="preserve">MANTA FILTRANTE </t>
  </si>
  <si>
    <t>ROLO DE MANTA FILTRANTE CLASSE G3,ALTURA DE 1,50M X  20 MT COMPRIMENTO - 1,2CM DE ESPESSURA MINIMA OU SIMILAR</t>
  </si>
  <si>
    <t>TERMOSTATO POTENCIOMÉTRICO</t>
  </si>
  <si>
    <t>DE 10 A 30°C, ANALÓGICO, MODELO T6360A5013 OU SIMILAR</t>
  </si>
  <si>
    <t>CORREIA A - 54</t>
  </si>
  <si>
    <t>LISA EM " V "</t>
  </si>
  <si>
    <t>CORREIA B - 32/34/39/40/45/46</t>
  </si>
  <si>
    <t>CORREIA BXS - 44/46/48/83</t>
  </si>
  <si>
    <t>DENTADA EM " V "</t>
  </si>
  <si>
    <t>ROLAMENTO DE MOTOR 6206/6302</t>
  </si>
  <si>
    <t>6206/6205 - DDUC3 OU SIMILAR</t>
  </si>
  <si>
    <t>TRANSFORMADOR</t>
  </si>
  <si>
    <t>220V/24V</t>
  </si>
  <si>
    <t>ORSE 12410</t>
  </si>
  <si>
    <t>CURVA, COBRE 90º DIÂMETRO 3/8"</t>
  </si>
  <si>
    <t>ORSE 9634</t>
  </si>
  <si>
    <t>CURVA, COBRE 90º DIÂMETRO 5/8"</t>
  </si>
  <si>
    <t>ORSE 6479</t>
  </si>
  <si>
    <t>LUVA, COBRE, DIÂMETRO 5/8"</t>
  </si>
  <si>
    <t>LUVA, COBRE, DIÂMETRO 15MM</t>
  </si>
  <si>
    <t>ORSE 6491</t>
  </si>
  <si>
    <t>LUVA, COBRE, DIÂMETRO 7/8"</t>
  </si>
  <si>
    <t>LUVA, COBRE, DIÂMETRO 22MM</t>
  </si>
  <si>
    <t>ORSE 6490</t>
  </si>
  <si>
    <t>TUBO DE COBRE, FLEXÍVEL, 0 1/2"</t>
  </si>
  <si>
    <t>TUBO DE COBRE FLEXIVEL, D = 1/2", E = 0,79 MM, PARA AR-CONDICIONADO/INSTALACOES GAS RESIDENCIAIS E COMERCIAIS</t>
  </si>
  <si>
    <t>SINAPI 39660</t>
  </si>
  <si>
    <t>TUBO DE COBRE, FLEXÍVEL, 0 1/4"</t>
  </si>
  <si>
    <t>TUBO DE COBRE FLEXIVEL, D = 1/4", E = 0,79 MM, PARA AR-CONDICIONADO/INSTALACOES GAS RESIDENCIAIS E COMERCIAIS</t>
  </si>
  <si>
    <t>SINAPI 39662</t>
  </si>
  <si>
    <t>TUBO DE COBRE, FLEXÍVEL, 0 3/8"</t>
  </si>
  <si>
    <t>TUBO DE COBRE FLEXIVEL, D = 3/8", E = 0,79 MM, PARA AR-CONDICIONADO/ INSTALACOES GAS RESIDENCIAIS E COMERCIAIS</t>
  </si>
  <si>
    <t>SINAPI 39664</t>
  </si>
  <si>
    <t>TUBO DE COBRE, FLEXÍVEL, 0 5/8"</t>
  </si>
  <si>
    <t>TUBO DE COBRE FLEXIVEL, D = 5/8", E = 0,79 MM, PARA AR-CONDICIONADO/INSTALACOES GAS RESIDENCIAIS E COMERCIAIS</t>
  </si>
  <si>
    <t>SINAPI 39665</t>
  </si>
  <si>
    <t>ISOLAMENTO TÉRMICO 1/2"</t>
  </si>
  <si>
    <t xml:space="preserve"> Espuma elastomérica flexível de células fechadas (NBR - Borracha Nitrílica) - ESP ISOLAMENTO MIN 10MM  OU SIMILAR</t>
  </si>
  <si>
    <t>ORSE 8147</t>
  </si>
  <si>
    <t>ISOLAMENTO TÉRMICO 3/8"</t>
  </si>
  <si>
    <t>ORSE 8146</t>
  </si>
  <si>
    <t>ISOLAMENTO TÉRMICO 5/8"</t>
  </si>
  <si>
    <t>ORSE 7579</t>
  </si>
  <si>
    <t>ISOLAMENTO TÉRMICO 3/4"</t>
  </si>
  <si>
    <t>ORSE 8535</t>
  </si>
  <si>
    <t>ISOLAMENTO TÉRMICO 7/8"</t>
  </si>
  <si>
    <t>ORSE 7581</t>
  </si>
  <si>
    <t>CHAPA GALVANIZADA #26</t>
  </si>
  <si>
    <t>EM AÇO REVESTIDO COM ZINCO, ESPESSURA DE 0,47 A 0,50MM OU SIMILAR</t>
  </si>
  <si>
    <t>SINAPI 11051</t>
  </si>
  <si>
    <t>COLARINHO COM REGISTRO - 150</t>
  </si>
  <si>
    <t>150MM - 6"</t>
  </si>
  <si>
    <t>COLARINHO COM REGISTRO - 200</t>
  </si>
  <si>
    <t>200MM - 8"</t>
  </si>
  <si>
    <t xml:space="preserve">DIFUSOR DE INSUFLAMENTO </t>
  </si>
  <si>
    <t>625X625MM - ALETAS FIXAS, JATO HELICOIDAL (MOD. FD-QS/1-625) OU SIMILAR</t>
  </si>
  <si>
    <t>DIAMETRO DE 600MM - REDONDO, ALETAS FIXAS, JATO HELICOIDAL (MOD. FD-R/1-600) OU SIMILAR</t>
  </si>
  <si>
    <t>DUTO FLEXÍVEL 100MM</t>
  </si>
  <si>
    <t>ROLO COM 10M</t>
  </si>
  <si>
    <t>DUTO FLEXÍVEL ISOLADO 150MM</t>
  </si>
  <si>
    <t>ROLO COM 6M - 6" - 150MM</t>
  </si>
  <si>
    <t>DUTO FLEXÍVEL ISOLADO 200MM</t>
  </si>
  <si>
    <t>ROLO COM 6M - 8" - 200MM</t>
  </si>
  <si>
    <t>PLACA DE ESPUMA DE POLIURETANO POLIÉSTER</t>
  </si>
  <si>
    <t xml:space="preserve"> E=75MM SONEX 75/75 OU SIMILAR</t>
  </si>
  <si>
    <t>ORSE 11643</t>
  </si>
  <si>
    <t>M2</t>
  </si>
  <si>
    <t>GRELHA DE RETORNO 325 X 425</t>
  </si>
  <si>
    <t xml:space="preserve">4 VIAS - ALUMINIO FOSCO - ALETAS FIXAS </t>
  </si>
  <si>
    <t>MANTA DE LÃ DE VIDRO COM PAPEL KRAFT ALUMINIZADO</t>
  </si>
  <si>
    <t>1200x25000x38mm - rolo com 30m²</t>
  </si>
  <si>
    <t xml:space="preserve">PLACA DE ISOPOR </t>
  </si>
  <si>
    <t>10MM DE ESPESSURA</t>
  </si>
  <si>
    <t>TOMADA DE AR COM VENEZIANA, REGISTRO E FILTRO G3</t>
  </si>
  <si>
    <t>400X400MM</t>
  </si>
  <si>
    <t>TUBO DE PVC 150 MM</t>
  </si>
  <si>
    <t>ESGOTO</t>
  </si>
  <si>
    <t>SINAPI 38032</t>
  </si>
  <si>
    <t>TUBO DE PVC 200 MM</t>
  </si>
  <si>
    <t>SINAPI 38033</t>
  </si>
  <si>
    <t>DISJUNTOR</t>
  </si>
  <si>
    <t>TRIPOLAR 40A</t>
  </si>
  <si>
    <t>TRIPOLAR 70A</t>
  </si>
  <si>
    <t>TRIPOLAR 100A</t>
  </si>
  <si>
    <t>VENTOKIT PARA EXAUSTÃO DE BANHEIRO</t>
  </si>
  <si>
    <t>150 M³/H -220 VAC</t>
  </si>
  <si>
    <t xml:space="preserve">BOIA DE NÍVEL  </t>
  </si>
  <si>
    <t>TIPO TORNEIRA PARA REPOSIÇÃO DE ÁGUA - 1 1/2''</t>
  </si>
  <si>
    <t>SINAPI 11826</t>
  </si>
  <si>
    <t xml:space="preserve">BOIA DE NÍVEL </t>
  </si>
  <si>
    <t>TIPO TORNEIRA PARA REPOSIÇÃO DE ÁGUA - 3/4''</t>
  </si>
  <si>
    <t>SINAPI 7606</t>
  </si>
  <si>
    <t xml:space="preserve">ÓLEO LUBRIFICANTE PARA REDUTOR DE ENGRENAGENS </t>
  </si>
  <si>
    <t>CLASSIFICAÇÃO: USS 224, AGMA 9005-D94 E DIN 51517 -  VISCOSIDADE: ISO 220 OU 320 -  LATA DE  20 LITROS.</t>
  </si>
  <si>
    <t>GRAXA</t>
  </si>
  <si>
    <t>CLASSIFICAÇÃO: DIN 51825 -  VISCOSIDADE: ASTM D2270, D1478, D6138, D4048 -  BALDE DE 16 KG.</t>
  </si>
  <si>
    <t>TERMOSTATO COM CONTROLE PID</t>
  </si>
  <si>
    <t>90 A 264VAC (50/60HZ), -50 A 100°C, 0,1° C EM TODA A FAIXA (MOD:FULLGAUGE AUTOPID PLUS) OU SIMILAR</t>
  </si>
  <si>
    <t xml:space="preserve">COLA DE CONTATO </t>
  </si>
  <si>
    <t>PARA ISOPOR - 3.6 L</t>
  </si>
  <si>
    <t>SINAPI 39719</t>
  </si>
  <si>
    <t xml:space="preserve">THINNER </t>
  </si>
  <si>
    <t>LATA 0,9 LITROS</t>
  </si>
  <si>
    <t>ORSE 3157</t>
  </si>
  <si>
    <t xml:space="preserve">TINTA EPOXI </t>
  </si>
  <si>
    <t>BASE AGUA PREMIUM, BRANCA</t>
  </si>
  <si>
    <t>SINAPI 7304</t>
  </si>
  <si>
    <t>TINTA ESMALTE SINTETICO  ACETINADO</t>
  </si>
  <si>
    <t>STANDARD</t>
  </si>
  <si>
    <t>SINAPI 43625</t>
  </si>
  <si>
    <t>FUNDO ANTICORROSIVO PARA METAIS FERROSOS (ZARCAO)</t>
  </si>
  <si>
    <t>100 ML</t>
  </si>
  <si>
    <t>SINAPI 7307</t>
  </si>
  <si>
    <t>VALOR TOTAL ANUAL</t>
  </si>
  <si>
    <t>BDI 19,81%</t>
  </si>
  <si>
    <t>VALOR TOTAL</t>
  </si>
  <si>
    <t>VALOR TOTAL MENSAL</t>
  </si>
  <si>
    <t>Referência: Sinapi 05/2026 - Orse 04/2026</t>
  </si>
  <si>
    <t>DESCRIÇÃO MATERIAIS EVENTUAIS SOB DEMANDA</t>
  </si>
  <si>
    <t>DESCRIÇÃO</t>
  </si>
  <si>
    <t>UNID.</t>
  </si>
  <si>
    <t>QUANT.</t>
  </si>
  <si>
    <t>V. UNITÁRIO</t>
  </si>
  <si>
    <t>AR CONDICIONADO TIPO SPLIT - HI-WALL / PISO-TETO / CASSETE</t>
  </si>
  <si>
    <t>1.1</t>
  </si>
  <si>
    <t>BOMBA DE DRENO DO CONDENSADOR</t>
  </si>
  <si>
    <t>Bomba de Dreno para Ar-condicionado Split até 60.000 BTU/h - Vazão 24L/h - 110/220V - Código: L54000042M</t>
  </si>
  <si>
    <t>1.2</t>
  </si>
  <si>
    <t>1.3</t>
  </si>
  <si>
    <t>COMPRESSOR ROTATIVO INVERTER R32 18.000 BTU/H – 220 V / 110 V</t>
  </si>
  <si>
    <t>COMPRESSOR SPLIT INVERTER MIDEA AIRVOLUTION 18.000 BTUS GMCC KSK103D32UEZ31 R32/R410A - 11103020011803 ou similar</t>
  </si>
  <si>
    <t>1.4</t>
  </si>
  <si>
    <t>COMPRESSOR ROTATIVO INVERTER R32 36.000 BTU/H – 220 V / 110 V</t>
  </si>
  <si>
    <t>COMPRESSOR SPLIT INVERTER MIDEA AIRVOLUTION 36.000 BTUS GMCC KSK103D32UEZ31 R32/R410A - 11103020011803 ou similar</t>
  </si>
  <si>
    <t>1.5</t>
  </si>
  <si>
    <t>COMPRESSOR ROTATIVO INVERTER R32 60.000 BTU/H – 220 V / 110 V</t>
  </si>
  <si>
    <t>Compressor Inverter, Marca: GMCC ou similar,  60.000 Btus R410 E R32, Cód Ref: KTQ420A1UMU</t>
  </si>
  <si>
    <t>1.6</t>
  </si>
  <si>
    <t>CONDENSADOR (SERPENTINA)</t>
  </si>
  <si>
    <t>SERPENTINA CONDENSADOR EM COBRE, MARCA: ELGIN OU SIMILAR, 48 A 60KBTU</t>
  </si>
  <si>
    <t>1.7</t>
  </si>
  <si>
    <t>1.8</t>
  </si>
  <si>
    <t>FILTRO DE AR</t>
  </si>
  <si>
    <t>Kit 24 Filtros Ar Condicionado 48.000 A 60.000 Btus Pisoteto, Marca: Frionel ou similar</t>
  </si>
  <si>
    <t>KIT</t>
  </si>
  <si>
    <t>1.9</t>
  </si>
  <si>
    <t>FILTRO SECADOR TIPO TELA SOLDÁVEL</t>
  </si>
  <si>
    <t>Filtro secador Soldável, Marca: Danfoss ou similar</t>
  </si>
  <si>
    <t>1.10</t>
  </si>
  <si>
    <t>HÉLICE DA UNIDADE CONDENSADORA</t>
  </si>
  <si>
    <t>Hélice Da Condensadora Ar, Marca: Elgin ou similar, 36.000 48.000 60.000 Btus, CÓD Ref: ARC164590657000</t>
  </si>
  <si>
    <t>1.11</t>
  </si>
  <si>
    <t>MOTOR DE PASSO DO DIFUSOR</t>
  </si>
  <si>
    <t>MOTOR DE PASSO SWING MOVIMENTO DA VANE, MARCA: ELGIN OU SMILAR, CÓD. REF.: PDFI, 48 A 56 KBTU</t>
  </si>
  <si>
    <t>1.12</t>
  </si>
  <si>
    <t>MOTOR VENTILADOR DO CONDENSADOR</t>
  </si>
  <si>
    <t>Motor Ventilador Cond 36000 A 80000 Btus, Cod Ref: Ydk110 H-6, Marca: Elgin ou similar</t>
  </si>
  <si>
    <t>1.13</t>
  </si>
  <si>
    <t>MOTOR VENTILADOR DO EVAPORADOR</t>
  </si>
  <si>
    <t>Motor Ventilador, Cód Ref: 25901160, Ar 48000 60000 Btus, Marca: Carrier ou similar</t>
  </si>
  <si>
    <t>1.14</t>
  </si>
  <si>
    <t>1.15</t>
  </si>
  <si>
    <t>PLACA INVERTER CONDENSADORA</t>
  </si>
  <si>
    <t>PLACA MÓDULO INVERTER CONDENSADORA, MARCA: ELGIN OU SIMILAR, CÓD. REF.: OXFE, 18 A 80 KBTU</t>
  </si>
  <si>
    <t>1.16</t>
  </si>
  <si>
    <t>SENSOR DE TEMPERATURA</t>
  </si>
  <si>
    <t>Sensor De Temperatura, Marca: Elgin ou similar, Cód Ref.: Arc124395415831, 24 A 60 KBTU</t>
  </si>
  <si>
    <t>1.17</t>
  </si>
  <si>
    <t>1.18</t>
  </si>
  <si>
    <t>TERMOSTATO</t>
  </si>
  <si>
    <t>Termostato Ar Condicionado, Marca: Springer ou similar, 30000, Cód Ref: Zcb305bb</t>
  </si>
  <si>
    <t>1.19</t>
  </si>
  <si>
    <t>TURBINA SPLIT</t>
  </si>
  <si>
    <t>TURBINA DA EVAPORADORA SPLIT, MARCA: ELGIN OU SIMILAR, CÓD REF.: ARC164590002701, 18 KBTU</t>
  </si>
  <si>
    <t>1.20</t>
  </si>
  <si>
    <t>TURBINA PISO-TETO (CENTRÍFUGA)</t>
  </si>
  <si>
    <t>TURBINA EVAPORADORA, MARCA: ELGIN OU SIMILAR, CÓD REF.: ARC164590416201, 24 A  80 KBTU</t>
  </si>
  <si>
    <t>1.21</t>
  </si>
  <si>
    <t>TURBINA CASSETE</t>
  </si>
  <si>
    <t>TURBINA EVAPORADORA SPLIT, MARCA: ELGIN OU SIMILAR, CÓD REF.: ARC164590479801, 36 A 60 KBTU</t>
  </si>
  <si>
    <t>1.22</t>
  </si>
  <si>
    <t>1.23</t>
  </si>
  <si>
    <t>REFRIGERAÇÃO E GASES</t>
  </si>
  <si>
    <t>2.4</t>
  </si>
  <si>
    <t>2.5</t>
  </si>
  <si>
    <t>VÁLVULAS E REGISTROS</t>
  </si>
  <si>
    <t>3.1</t>
  </si>
  <si>
    <t>VALVULA GAVETA BRUTA, BITOLA 1 1/2"</t>
  </si>
  <si>
    <t xml:space="preserve">Registro Gaveta Bruto Em Latao Forjado, Bitola 1 1/2" </t>
  </si>
  <si>
    <t>SINAPI 6015</t>
  </si>
  <si>
    <t>3.2</t>
  </si>
  <si>
    <t>VALVULA GAVETA BRUTA, BITOLA 1"</t>
  </si>
  <si>
    <t xml:space="preserve">Registro Gaveta Bruto Em Latao Forjado, Bitola 1" </t>
  </si>
  <si>
    <t>SINAPI  6019</t>
  </si>
  <si>
    <t>3.3</t>
  </si>
  <si>
    <t>VALVULA GAVETA BRUTA, BITOLA 2 1/2"</t>
  </si>
  <si>
    <t xml:space="preserve">Registro Gaveta Bruto Em Latao Forjado, Bitola 2 1/2" </t>
  </si>
  <si>
    <t>SINAPI 6011</t>
  </si>
  <si>
    <t>3.4</t>
  </si>
  <si>
    <t>VALVULA GAVETA BRUTA, BITOLA 2"</t>
  </si>
  <si>
    <t xml:space="preserve">Registro Gaveta Bruto Em Latao Forjado, Bitola 2" </t>
  </si>
  <si>
    <t>SINAPI 6028</t>
  </si>
  <si>
    <t>3.5</t>
  </si>
  <si>
    <t>VALVULA GAVETA BRUTA, BITOLA 4"</t>
  </si>
  <si>
    <t xml:space="preserve">Registro Gaveta Bruto Em Latao Forjado, Bitola 4" </t>
  </si>
  <si>
    <t>SINAPI 6027</t>
  </si>
  <si>
    <t>3.6</t>
  </si>
  <si>
    <t>VALVULA BORBOLETA 5"</t>
  </si>
  <si>
    <t>DISCO INOX 304 OU SIMILAR</t>
  </si>
  <si>
    <t>3.7</t>
  </si>
  <si>
    <t>VALVULA GAVETA CORPO WCB HASTE ASCENDENTE 8" EXTREM FLANGE ANSI 150LBS</t>
  </si>
  <si>
    <t>3.8</t>
  </si>
  <si>
    <t xml:space="preserve"> VÁLVULA TIPO WAFER 8" </t>
  </si>
  <si>
    <t>VÁLVULA RETENÇÃO DUPLA PORTINHOLA TIPO WAFER (ENTRE FLANGES) FERRO MODULAR 200MM DISCO AÇO INOX E VEDAÇÃO EPDM - API 594 - API 598 - MSS SP-6 - ASTM A536 GR. 65-45-12 - OU SIMILAR</t>
  </si>
  <si>
    <t>3.9</t>
  </si>
  <si>
    <t>Tela Mesh para filtro Y 12 "</t>
  </si>
  <si>
    <t>INOX 304, 316 OU SIMILAR</t>
  </si>
  <si>
    <t>3.10</t>
  </si>
  <si>
    <t>3.11</t>
  </si>
  <si>
    <t>MANÔMETRO RETO DE ÁGUA</t>
  </si>
  <si>
    <t>EM AÇO INOX , ESCALA 0-10 KGF/CM²  - LBF/POL² - 100MM GLICERINA 1/2 BSP OU SIMILAR</t>
  </si>
  <si>
    <t>3.12</t>
  </si>
  <si>
    <t>EM AÇO INOX , ESCALA 0-6 KGF/CM²  - LBF/POL² - 100MM GLICERINA 1/2 BSP OU SIMILAR</t>
  </si>
  <si>
    <t>3.13</t>
  </si>
  <si>
    <t>COM CAIXA EM ACO PINTADO, ESCALA *6* KGF/CM2 (*6* BAR), DIAMETRO NOMINAL DE 100 MM, CONEXAO DE 1/2"</t>
  </si>
  <si>
    <t xml:space="preserve">FAN-COIL </t>
  </si>
  <si>
    <t>4.3</t>
  </si>
  <si>
    <t>4.4</t>
  </si>
  <si>
    <t>4.5</t>
  </si>
  <si>
    <t>4.6</t>
  </si>
  <si>
    <t>MOTOR ELETRICO  - 10CV - 380V - 60HZ - TRIFÁSICO</t>
  </si>
  <si>
    <t>10CV - 380V - 60HZ - TRIFÁSICO</t>
  </si>
  <si>
    <t>4.7</t>
  </si>
  <si>
    <t>MOTOR ELETRICO 7,5CV - 380V - 60HZ - TRIFÁSICO</t>
  </si>
  <si>
    <t>7,5CV - 380V - 60HZ - TRIFÁSICO</t>
  </si>
  <si>
    <t>4.8</t>
  </si>
  <si>
    <t>4.9</t>
  </si>
  <si>
    <t>4.10</t>
  </si>
  <si>
    <t>INVERSOR DE FREQUÊNCIA</t>
  </si>
  <si>
    <t>380v 7,5cv TRIFÁSICO DAKOL IF7.5G-T4 OU SIMILAR</t>
  </si>
  <si>
    <t>ORSE 3017</t>
  </si>
  <si>
    <t>TUBULAÇÃO DE COBRE</t>
  </si>
  <si>
    <t>5.1</t>
  </si>
  <si>
    <t>5.2</t>
  </si>
  <si>
    <t>5.3</t>
  </si>
  <si>
    <t>CURVA, COBRE 90º DIÂMETRO 1 1/8"</t>
  </si>
  <si>
    <t>ORSE 8349</t>
  </si>
  <si>
    <t>5.4</t>
  </si>
  <si>
    <t>CURVA, COBRE 90º DIÂMETRO 15MM</t>
  </si>
  <si>
    <t>ORSE 8405</t>
  </si>
  <si>
    <t>5.5</t>
  </si>
  <si>
    <t>CURVA, COBRE 90º DIÂMETRO 7/8"</t>
  </si>
  <si>
    <t>CURVA, COBRE 90º DIÂMETRO 22MM</t>
  </si>
  <si>
    <t>ORSE 8403</t>
  </si>
  <si>
    <t>5.8</t>
  </si>
  <si>
    <t>5.9</t>
  </si>
  <si>
    <t>5.10</t>
  </si>
  <si>
    <t>LUVA, COBRE, DIÂMETRO 1.1/8"</t>
  </si>
  <si>
    <t>LUVA, COBRE, DIÂMETRO 28MM</t>
  </si>
  <si>
    <t>ORSE 6489</t>
  </si>
  <si>
    <t>5.11</t>
  </si>
  <si>
    <t>LUVA, COBRE, DIÂMETRO 1.3/8"</t>
  </si>
  <si>
    <t>LUVA, COBRE, DIÂMETRO 35MM</t>
  </si>
  <si>
    <t>ORSE  6488</t>
  </si>
  <si>
    <t>5.15</t>
  </si>
  <si>
    <t>TUBO DE COBRE, FLEXÍVEL, 0 1"</t>
  </si>
  <si>
    <t>TUBO DE COBRE FLEXIVEL, D = 1",  - 25,4MM</t>
  </si>
  <si>
    <t>ORSE 7469</t>
  </si>
  <si>
    <t>5.16</t>
  </si>
  <si>
    <t>5.17</t>
  </si>
  <si>
    <t>5.18</t>
  </si>
  <si>
    <t>TUBO DE COBRE FLEXIVEL, D = 3/4", E = 0,79 MM, PARA AR-CONDICIONADO/ INSTALACOES GAS RESIDENCIAIS E COMERCIAIS</t>
  </si>
  <si>
    <t>SINAPI 39666</t>
  </si>
  <si>
    <t>5.19</t>
  </si>
  <si>
    <t>TUBO DE COBRE, FLEXÍVEL, 0 3/4"</t>
  </si>
  <si>
    <t>5.20</t>
  </si>
  <si>
    <t>5.21</t>
  </si>
  <si>
    <t>TUBO DE COBRE, RÍGIDO, 0 1"</t>
  </si>
  <si>
    <t>TUBO DE COBRE CLASSE "A", DN = 1" (28 MM), PARA INSTALACOES DE MEDIA PRESSAO PARA GASES COMBUSTIVEIS E MEDICINAIS</t>
  </si>
  <si>
    <t>SINAPI 39749</t>
  </si>
  <si>
    <t>5.22</t>
  </si>
  <si>
    <t>TUBO DE COBRE, RÍGIDO, 0 1/2"</t>
  </si>
  <si>
    <t>TUBO DE COBRE CLASSE "A", DN = 1/2" (15 MM), PARA INSTALACOES DE MEDIA PRESSAO PARA GASES COMBUSTIVEIS E MEDICINAIS</t>
  </si>
  <si>
    <t>SINAPI 39747</t>
  </si>
  <si>
    <t>5.23</t>
  </si>
  <si>
    <t>TUBO DE COBRE, RÍGIDO,0 1/4"</t>
  </si>
  <si>
    <t>TUBO DE COBRE CLASSE "A", DN = 1 1/4" (35 MM), PARA INSTALACOES DE MEDIA PRESSAO PARA GASES COMBUSTIVEIS E MEDICINAIS</t>
  </si>
  <si>
    <t>SINAPI 39750</t>
  </si>
  <si>
    <t>5.24</t>
  </si>
  <si>
    <t>TUBO DE COBRE, RÍGIDO, 0 1.1/8"</t>
  </si>
  <si>
    <t>Tubo de cobre rígido d= 28mm</t>
  </si>
  <si>
    <t>ORSE 2281</t>
  </si>
  <si>
    <t>5.25</t>
  </si>
  <si>
    <t>TUBO DE COBRE, RÍGIDO, 0 1.3/8"</t>
  </si>
  <si>
    <t>Tubo de cobre rígido d= 35mm</t>
  </si>
  <si>
    <t>ORSE 2282</t>
  </si>
  <si>
    <t>5.26</t>
  </si>
  <si>
    <t>TUBO DE COBRE, RÍGIDO, 0 1.5/8"</t>
  </si>
  <si>
    <t>Tubo de cobre rígido d= 42mm</t>
  </si>
  <si>
    <t>ORSE 2283</t>
  </si>
  <si>
    <t xml:space="preserve">ISOLAMENTO TÉRMICO </t>
  </si>
  <si>
    <t>6.1</t>
  </si>
  <si>
    <t>6.2</t>
  </si>
  <si>
    <t>6.3</t>
  </si>
  <si>
    <t>6.4</t>
  </si>
  <si>
    <t>6.5</t>
  </si>
  <si>
    <t>DUTOS, DIFUSORES E GRELHAS</t>
  </si>
  <si>
    <t>7.1</t>
  </si>
  <si>
    <t>CHAPA GALVANIZADA #22</t>
  </si>
  <si>
    <t>EM AÇO REVESTIDO COM ZINCO, ESPESSURA DE 0,80MM OU SIMILAR</t>
  </si>
  <si>
    <t>SINAPI 11049</t>
  </si>
  <si>
    <t>7.2</t>
  </si>
  <si>
    <t>CHAPA GALVANIZADA #24</t>
  </si>
  <si>
    <t>EM AÇO REVESTIDO COM ZINCO, ESPESSURA DE 0,60 A 0,65MM OU SIMILAR</t>
  </si>
  <si>
    <t>SINAPI 43106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</si>
  <si>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</si>
  <si>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</si>
  <si>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</si>
  <si>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</si>
  <si>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</si>
  <si>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</si>
  <si>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</si>
  <si>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</si>
  <si>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</si>
  <si>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</si>
  <si>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</si>
  <si>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GRELHA DE RETORNO 625 X 625</t>
  </si>
  <si>
    <t>7.14</t>
  </si>
  <si>
    <t>GRELHA DE RETORNO 825 X 525</t>
  </si>
  <si>
    <t>7.15</t>
  </si>
  <si>
    <t>7.16</t>
  </si>
  <si>
    <t>7.17</t>
  </si>
  <si>
    <t>7.18</t>
  </si>
  <si>
    <t>7.19</t>
  </si>
  <si>
    <t>CONJUNTO MOTOBOMBA 20 CV</t>
  </si>
  <si>
    <t>8.1</t>
  </si>
  <si>
    <t>20KW - 20HP - 380V - TRIFÁSICO  OU SIMILAR</t>
  </si>
  <si>
    <t>8.2</t>
  </si>
  <si>
    <t>8.3</t>
  </si>
  <si>
    <t>CONJUNTO MOTOR E BOMBA COMPLETO</t>
  </si>
  <si>
    <t>20CV - 380V - 3 FASES (MARCA: WEG) OU SIMILAR</t>
  </si>
  <si>
    <t>CONJUNTO MOTOBOMBA ENTRE 40 CV</t>
  </si>
  <si>
    <t>9.1</t>
  </si>
  <si>
    <t>40KW - 40HP - 380V - TRIFÁSICO (MOD:IF11G/15P-T4) OU SIMILAR</t>
  </si>
  <si>
    <t>9.2</t>
  </si>
  <si>
    <t>9.3</t>
  </si>
  <si>
    <t>40CV - 380V - 3 FASES (MARCA: WEG) OU SIMILAR</t>
  </si>
  <si>
    <t>CONJUNTO MOTOBOMBA ENTRE 60 CV</t>
  </si>
  <si>
    <t>10.1</t>
  </si>
  <si>
    <t>60KW - 60HP - 380V - TRIFÁSICO (MOD:IF11G/15P-T4) OU SIMILAR</t>
  </si>
  <si>
    <t>10.2</t>
  </si>
  <si>
    <t>10.3</t>
  </si>
  <si>
    <t>60CV - 380V - 3 FASES (MARCA: WEG) OU SIMILAR</t>
  </si>
  <si>
    <t>EXAUSTÃO / VENTILAÇÃO FORÇADA</t>
  </si>
  <si>
    <t>11.1</t>
  </si>
  <si>
    <t>11KW - 15HP - 380V - TRIFÁSICO (MOD:IF11G/15P-T4) OU SIMILAR</t>
  </si>
  <si>
    <t>03017/ORSE</t>
  </si>
  <si>
    <t>11.2</t>
  </si>
  <si>
    <t>TORRE DE RESFRIAMENTO DE ÁGUA  - (ALFATERM ASP 1400/4/15/4-BGA – A/7995) E (EVAPCO SCT-95)</t>
  </si>
  <si>
    <t>12.1</t>
  </si>
  <si>
    <t>12.2</t>
  </si>
  <si>
    <t>12.3</t>
  </si>
  <si>
    <t>12.4</t>
  </si>
  <si>
    <t>12.5</t>
  </si>
  <si>
    <t>MOTOR ELÉTRICO</t>
  </si>
  <si>
    <t xml:space="preserve"> GAIOLA 15 HP, 60 HZ, 380/660V (WEG W22 PREMIUM INDUÇÃO) OU SIMILAR</t>
  </si>
  <si>
    <t>12.6</t>
  </si>
  <si>
    <t xml:space="preserve"> GAIOLA 7,5 HP, 60 HZ, 380/660V (WEG W22 PREMIUM INDUÇÃO) OU SIMILAR</t>
  </si>
  <si>
    <t>12.7</t>
  </si>
  <si>
    <t>12.8</t>
  </si>
  <si>
    <t>VAV</t>
  </si>
  <si>
    <t>13.1</t>
  </si>
  <si>
    <t>CAIXA VAV</t>
  </si>
  <si>
    <t>RETANGULAR, ESTANQUE, SEM REVESTIMENTO ACÚSTICO, (MOD. TVTD-P1/300X207) OU SIMILAR</t>
  </si>
  <si>
    <t>PROPOSTA 4° NORTE TEMPER</t>
  </si>
  <si>
    <t>13.2</t>
  </si>
  <si>
    <t xml:space="preserve">CONTROLADOR CONFIGURÁVEL </t>
  </si>
  <si>
    <t>PARA CLIMATIZADORES TIPO FANCOIL COM PORTA ETHERNET MODBUS E BACNET - CONTROLE DE PRESSÃO 240Vac (MOD: MA-VAV MERCATO) OU SIMILAR</t>
  </si>
  <si>
    <t>13.3</t>
  </si>
  <si>
    <t xml:space="preserve">CONVERSOR DE MÍDIA </t>
  </si>
  <si>
    <t>MODBUS RS485/IP - MODBUS ETHERNET - (MODELO MCM OMNIRATE MERCATO) OU SIMILAR</t>
  </si>
  <si>
    <t>13.4</t>
  </si>
  <si>
    <t xml:space="preserve">PRESSOSTATO DIFERENCIAL DE AR </t>
  </si>
  <si>
    <t>ON/OFF COM RANGE DE 20 A 300PA (MOD: 01APS-50R MERCATO) OU SIMILAR</t>
  </si>
  <si>
    <t>13.5</t>
  </si>
  <si>
    <t xml:space="preserve">SENSOR DE PRESSÃO DIFERENCIAL </t>
  </si>
  <si>
    <t>(4-20MA OU 0/5-10V) DE AR COM RANGE DE 0 A 250PA (MOD: 22ADP-58QA) OU SIMILAR</t>
  </si>
  <si>
    <t>13.6</t>
  </si>
  <si>
    <t>SENSOR DE TEMPERATURA DE DUTO COM HASTE DE 4" DO TIPO 10K - CURVA III</t>
  </si>
  <si>
    <t>SENSOR DE TEMPERATURA DE DUTO COM HASTE DE 4" DO TIPO 10K-CURVA III"-  (MOD: 01DT-5ML MERCATO) OU SIMILAR</t>
  </si>
  <si>
    <t>13.7</t>
  </si>
  <si>
    <t>SENSOR DE TEMPERATURA DE IMERSÃO</t>
  </si>
  <si>
    <t>HASTE DE 4" DO TIPO 10K - CURVA III (AN) COM POÇO EM INOX- (MOD: TE-ITG-A0444-00 MERCATO) OU SIMILAR</t>
  </si>
  <si>
    <t>13.8</t>
  </si>
  <si>
    <t>CONTROLADOR DE TEMPERATURA AMBIENTE</t>
  </si>
  <si>
    <t>ON/OFF - VAZÃO - MODBUS RTU E BACNET MS/TP (MOD:MCA-P MERCATO) OU SIMILAR</t>
  </si>
  <si>
    <t>DIVERSOS</t>
  </si>
  <si>
    <t>14.1</t>
  </si>
  <si>
    <t>14.2</t>
  </si>
  <si>
    <t>14.3</t>
  </si>
  <si>
    <t>14.4</t>
  </si>
  <si>
    <t>14.5</t>
  </si>
  <si>
    <t xml:space="preserve">ZARCÃO </t>
  </si>
  <si>
    <t>RESFRIADOR DE LÍQUIDO (CHILLER) - YORK - YRWAWA</t>
  </si>
  <si>
    <t>15.1</t>
  </si>
  <si>
    <t>ATUADOR VÁLVULA BORBOLETA</t>
  </si>
  <si>
    <t>CÓDIGO FABRICANTE: 025 38177 000</t>
  </si>
  <si>
    <t>ORÇAMENTO</t>
  </si>
  <si>
    <t>15.2</t>
  </si>
  <si>
    <t>VÁLVULA DE BLOQUEIO</t>
  </si>
  <si>
    <t>CÓDIGO FABRICANTE: 022 10074 000</t>
  </si>
  <si>
    <t>15.3</t>
  </si>
  <si>
    <t>VÁLVULA DE ALÍVIO</t>
  </si>
  <si>
    <t>CÓDIGO FABRICANTE: 022 10079 000</t>
  </si>
  <si>
    <t>15.4</t>
  </si>
  <si>
    <t>ANEL DE SELAGEM P/ VÁLVULA DE ALÍVIO</t>
  </si>
  <si>
    <t>CÓDIGO FABRICANTE: 028 12961 017</t>
  </si>
  <si>
    <t>15.5</t>
  </si>
  <si>
    <t xml:space="preserve">ÓLEO LUBRIFICANTE </t>
  </si>
  <si>
    <t>YORK TIPO H  BD-18LT CÓDIGO FABRICANTE: 011 00549 000</t>
  </si>
  <si>
    <t>15.6</t>
  </si>
  <si>
    <t>FILTRO SECADOR 3/8" "ORFS"</t>
  </si>
  <si>
    <t>CÓDIGO FABRICANTE: 028 12961 001</t>
  </si>
  <si>
    <t>15.7</t>
  </si>
  <si>
    <t>KIT ELEMENTO DO FILTRO P/ YK/Y</t>
  </si>
  <si>
    <t>CÓDIGO FABRICANTE: 026 37563 000</t>
  </si>
  <si>
    <t>15.8</t>
  </si>
  <si>
    <t>GASKET FLARE 1/4 OD TUBE</t>
  </si>
  <si>
    <t>CÓDIGO FABRICANTE: 364 50438 000</t>
  </si>
  <si>
    <t>15.9</t>
  </si>
  <si>
    <t>VÁLVULA ANGULAR 7/16" -20UNF</t>
  </si>
  <si>
    <t>CÓDIGO FABRICANTE: 028 01259 000</t>
  </si>
  <si>
    <t>15.10</t>
  </si>
  <si>
    <t>O-RING DE NEOPRENE</t>
  </si>
  <si>
    <t>CÓDIGO FABRICANTE: 022 10092 000</t>
  </si>
  <si>
    <t>15.11</t>
  </si>
  <si>
    <t>SELO O-RING</t>
  </si>
  <si>
    <t>CÓDIGO FABRICANTE: 028 12961 015</t>
  </si>
  <si>
    <t>15.12</t>
  </si>
  <si>
    <t>MICROBOARD OPTIVIEW YR</t>
  </si>
  <si>
    <t>CÓDIGO FABRICANTE: 331 03630 605</t>
  </si>
  <si>
    <t>15.13</t>
  </si>
  <si>
    <t>TRANSDUTOR DE PRESSÃO</t>
  </si>
  <si>
    <t>CÓDIGO FABRICANTE : 025 28678 006</t>
  </si>
  <si>
    <t>15.14</t>
  </si>
  <si>
    <t>CÓDIGO FABRICANTE : 025 28678 112</t>
  </si>
  <si>
    <t>15.15</t>
  </si>
  <si>
    <t xml:space="preserve">O-RING </t>
  </si>
  <si>
    <t>CÓDIGO FABRICANTE: 028 12961 002</t>
  </si>
  <si>
    <t>15.16</t>
  </si>
  <si>
    <t>POCO TERMOMETRICO</t>
  </si>
  <si>
    <t>CÓDIGO FABRICANTE: 026 32328 000</t>
  </si>
  <si>
    <t>15.17</t>
  </si>
  <si>
    <t>SOLUÇÃO LIMPEZA PAINEL VSD PYT</t>
  </si>
  <si>
    <t>CÓDIGO FABRICANTE: 013 04130 000</t>
  </si>
  <si>
    <t>15.18</t>
  </si>
  <si>
    <t>SOLUÇÃO DE RESFRIAMENTO</t>
  </si>
  <si>
    <t>CÓDIGO FABRICANTE: 013 04129 000</t>
  </si>
  <si>
    <t>15.19</t>
  </si>
  <si>
    <t xml:space="preserve">FLUÍDO REFRIGERANTE GÁS R134A </t>
  </si>
  <si>
    <t>BOTIJÃO DE 13,6KG - CÓDIGO FABRICANTE: 04SZ0013</t>
  </si>
  <si>
    <t>RESFRIADOR DE LÍQUIDO (CHILLER) - TRANE RTHD</t>
  </si>
  <si>
    <t>16.1</t>
  </si>
  <si>
    <t>SEN02133</t>
  </si>
  <si>
    <t>ORÇAMENTO FABRICANTE</t>
  </si>
  <si>
    <t>16.2</t>
  </si>
  <si>
    <t>MODULO ELETRONICO DYNAVIEW</t>
  </si>
  <si>
    <t>MOD02092</t>
  </si>
  <si>
    <t>16.3</t>
  </si>
  <si>
    <t>OLEO LUBRIFICANTE SINTETICO POLYOL ESTER POE EM GALAO DE 3,7</t>
  </si>
  <si>
    <t>OIL00048</t>
  </si>
  <si>
    <t>16.4</t>
  </si>
  <si>
    <t xml:space="preserve"> MODULO ELETRONICO RELAY DUPLO PARA CHILLERS RTAC CGAD RTHD</t>
  </si>
  <si>
    <t>BRD04878</t>
  </si>
  <si>
    <t>16.5</t>
  </si>
  <si>
    <t xml:space="preserve"> MODULO DUPLO TRIAC SAIDA COM CONECTORES CODE 00718109</t>
  </si>
  <si>
    <t>BRD04876</t>
  </si>
  <si>
    <t>16.6</t>
  </si>
  <si>
    <t>QUADRO; ENTRADA BINARIA DUPLA DE ALTA TENSAO, COM CONECTORES PLUGGAVEIS, NECESSARIA PROGRAMACAO</t>
  </si>
  <si>
    <t>BRD04874</t>
  </si>
  <si>
    <t>16.7</t>
  </si>
  <si>
    <t>MODULO DUPLO ENTR. BINARIA PLACA CIRC. IMPRC/COMP-CODE 00718507</t>
  </si>
  <si>
    <t>BRD04873</t>
  </si>
  <si>
    <t>16.8</t>
  </si>
  <si>
    <t>SENSOR DE NIVEL DE REFRIGERANTE DOS CHILLERS MODELO RTAC</t>
  </si>
  <si>
    <t>SEN02128</t>
  </si>
  <si>
    <t>16.9</t>
  </si>
  <si>
    <t xml:space="preserve"> TRANSDUTOR DE PRESSAO 475PSI, DIMENSOES 4 X 2 X 4 E PESO 0.60LB</t>
  </si>
  <si>
    <t>TDR00734</t>
  </si>
  <si>
    <t>16.10</t>
  </si>
  <si>
    <t>ELEMENTO FILTRANTE DE OLEO PARA COMPRESSOR SEMI HERMETICO</t>
  </si>
  <si>
    <t>ELM01405</t>
  </si>
  <si>
    <t>16.11</t>
  </si>
  <si>
    <t>FILTRO DE OLEO COMPLETO</t>
  </si>
  <si>
    <t>FLR01682</t>
  </si>
  <si>
    <t>16.12</t>
  </si>
  <si>
    <t>BRD02102</t>
  </si>
  <si>
    <t>16.13</t>
  </si>
  <si>
    <t>MOD01405</t>
  </si>
  <si>
    <t>16.14</t>
  </si>
  <si>
    <t>FILTRO OLEO 1.31-12SAE 5.5DIA X16.10LG</t>
  </si>
  <si>
    <t>FLR01683</t>
  </si>
  <si>
    <t>16.15</t>
  </si>
  <si>
    <t>BOTIJÃO DE 13,6KG</t>
  </si>
  <si>
    <t>VALOR TOTAL ANUAL DOS MATERIAIS EVENTUAIS SOB DEMANDA</t>
  </si>
  <si>
    <t>VALOR TOTAL ANUAL DOS MATERIAIS EVENTUAIS SOB DEMANDA + BDI 19,81%</t>
  </si>
  <si>
    <t>DESCRIÇÃO SERVIÇOS EVENTUAIS SOB DEMANDA</t>
  </si>
  <si>
    <t>Manutenção corretiva (com o fornecimento de peças) da bomba de água gelada potência de 60cv, tensão 380V, compreendendo:   troca de rolamentos, rebobinagem de motor, manutenção dos rotores, troca de selo mecânico e pintura.</t>
  </si>
  <si>
    <t>und.</t>
  </si>
  <si>
    <t>Manutenção corretiva (com o fornecimento de peças) da bomba de água gelada potência de 40cv, tensão 380V, compreendendo:   troca de rolamentos, rebobinagem de motor, manutenção dos rotores, troca de selo mecânico e pintura.</t>
  </si>
  <si>
    <t>Manutenção corretiva (com o fornecimento de peças) da bomba de água gelada potência de 25cv, tensão 380V, compreendendo:   troca de rolamentos, rebobinagem de motor, manutenção dos rotores, troca de selo mecânico e pintura.</t>
  </si>
  <si>
    <t>Manutenção corretiva (com o fornecimento de peças) da bomba de água gelada potência de 20cv, tensão 380V, compreendendo:   troca de rolamentos, rebobinagem de motor, manutenção dos rotores, troca de selo mecânico e pintura.</t>
  </si>
  <si>
    <t>Manutenção corretiva (com o fornecimento de peças) do motor com  potência de 15cv, tensão 380V, compreendendo:   troca de rolamentos, rebobinagem de motor e pintura.</t>
  </si>
  <si>
    <t>Manutenção corretiva (com o fornecimento de peças) do motor com  potência até 10cv, tensão 380V, compreendendo:   troca de rolamentos, rebobinagem de motor e pintura.</t>
  </si>
  <si>
    <t xml:space="preserve">Limpeza robotizada  com emissão de laudo, relatório fotográfico e vídeo </t>
  </si>
  <si>
    <t>CONTRATO Nº 32/2025</t>
  </si>
  <si>
    <t>Duto em chapa de aço galvanizado nº. 24, para ar condicionado. Fornecimento, montagem e instalação</t>
  </si>
  <si>
    <t>ORSE 11501</t>
  </si>
  <si>
    <t>TRATAMENTO QUÍMICO DA ÁGUA</t>
  </si>
  <si>
    <t>Coleta de Amostra de Água</t>
  </si>
  <si>
    <t>CONTRATO Nº 19/2021</t>
  </si>
  <si>
    <t>Fornecimento de Equipamentos e Ajustes de Dosagem</t>
  </si>
  <si>
    <t>Inspeção dos Sistemas de Dosagens</t>
  </si>
  <si>
    <t>Inspeção Interna dos Equipamentos</t>
  </si>
  <si>
    <t>Limpeza das Torres de Resfriamento</t>
  </si>
  <si>
    <t>Visita Técnica para Avaliação das Condições Internas dos Equipamentos</t>
  </si>
  <si>
    <t>Relatórios Mensais</t>
  </si>
  <si>
    <t>Fornecimento de Produtos</t>
  </si>
  <si>
    <t>VALOR TOTAL ANUAL DOS SERVIÇOS EVENTUAIS SOB DEMANDA</t>
  </si>
  <si>
    <t>BDI 27,19%</t>
  </si>
  <si>
    <t>VALOR TOTAL ANUAL DOS SERVIÇOS EVENTUAIS SOB DEMANDA + BDI 27,19%</t>
  </si>
  <si>
    <t>COMPOSIÇÃO BDI</t>
  </si>
  <si>
    <t>Para Consulta:</t>
  </si>
  <si>
    <t>(SISTEMA DE TRIBUTAÇÃO CUMULATIVA E DESONERADA)</t>
  </si>
  <si>
    <t>AC - Administração Central</t>
  </si>
  <si>
    <t>Médio</t>
  </si>
  <si>
    <t>S + G - Seguros e Garantias</t>
  </si>
  <si>
    <t xml:space="preserve">R - Riscos </t>
  </si>
  <si>
    <t>DF - Despesas Financeiras</t>
  </si>
  <si>
    <t>L - Lucro Bruto</t>
  </si>
  <si>
    <t>I - Tributos sobre faturamento</t>
  </si>
  <si>
    <t>soma (ISS+PIS+Cofins+CPRB)</t>
  </si>
  <si>
    <t>ISS</t>
  </si>
  <si>
    <t>PIS</t>
  </si>
  <si>
    <t>COFINS</t>
  </si>
  <si>
    <t>CPRB</t>
  </si>
  <si>
    <t xml:space="preserve"> BDI= {[(1+AC)*(1+(S+G))*(1+R)*(1+DF)*(1+L)] / (1−I)]-1}∗100</t>
  </si>
  <si>
    <t>BDI  MATERIAIS</t>
  </si>
  <si>
    <t>*</t>
  </si>
  <si>
    <t>BDI  SERVIÇOS EVENTUAIS E SOB DEMANDA</t>
  </si>
  <si>
    <t>COMPOSIÇÃO DO BDI</t>
  </si>
  <si>
    <t>CÁLCULO DO BDI</t>
  </si>
  <si>
    <t>1) Taxa de rateio da administração central, riscos, seguro e garantia do empreendimento;</t>
  </si>
  <si>
    <t>2) Taxa das despesas financeiras;</t>
  </si>
  <si>
    <t>3) Taxa de lucro;</t>
  </si>
  <si>
    <t>4) Percentuais de tributos incidentes sobre o preço do serviço (ISS, PIS, COFINS e CPRB).</t>
  </si>
  <si>
    <r>
      <t xml:space="preserve">BDI = </t>
    </r>
    <r>
      <rPr>
        <b/>
        <u/>
        <sz val="10"/>
        <color indexed="8"/>
        <rFont val="Arial"/>
        <family val="2"/>
      </rPr>
      <t>(1 + AC + R + S + G) (1 + DF) (1 + L)</t>
    </r>
    <r>
      <rPr>
        <b/>
        <sz val="10"/>
        <color indexed="8"/>
        <rFont val="Arial"/>
        <family val="2"/>
      </rPr>
      <t xml:space="preserve"> -1
(1 - T)</t>
    </r>
  </si>
  <si>
    <t>Referências:</t>
  </si>
  <si>
    <t>Fórmula de cálculo do BDI, Relatório do Acórdão TCU n° 2.622/2013;
Imposto Sobre Serviços (ISS), Lei Complementar nº 05/2017 e Decreto n° 25.508/2005;
Programa de Integração Social (PIS), Lei Complementar nº 26/1975;
Contribuição para Financiamento da Seguridade Social (COFINS), Lei nº 10.833/2003; e,
Contribuição Previdenciária sobre a Receita Bruta (CPRB) - Lei n° 12.844/2013.
De acordo com a  LEI Nº 14.973, DE 16 DE SETEMBRO DE 2024.
* Não foi incluído no valor do BDI o tributo referente ao INSS por se tratar de outro imposto sobre a mão de obra.</t>
  </si>
  <si>
    <t xml:space="preserve">                </t>
  </si>
  <si>
    <t>Valor unitário Mediana</t>
  </si>
  <si>
    <t>m2</t>
  </si>
  <si>
    <t xml:space="preserve">Locação de caixa coletora de entulho capacidade 5 m³ </t>
  </si>
  <si>
    <t>ORSE 07962</t>
  </si>
  <si>
    <t>1000 ML</t>
  </si>
  <si>
    <t>SENSOR DE TEMPERATURA P/ CH530</t>
  </si>
  <si>
    <t>MODULO CIRC. IMPR. ENTRADA ALIMENT- FONTE CH530 27 VACODE-0</t>
  </si>
  <si>
    <t>MÓDULO COM INTERFACE COMM4 /PROGRAMÁVEL NO CAMPO</t>
  </si>
  <si>
    <t>metro</t>
  </si>
  <si>
    <t>Total Geral</t>
  </si>
  <si>
    <t>% DO TOTAL</t>
  </si>
  <si>
    <t>% ACUMULADA</t>
  </si>
  <si>
    <t>CLASSIFICAÇÃO</t>
  </si>
  <si>
    <t>Manutenção corretiva (com o fornecimento de peças) da bomba de água gelada potência de 60cv, tensão 380V</t>
  </si>
  <si>
    <t>Manutenção corretiva (com o fornecimento de peças) da bomba de água gelada potência de 40cv, tensão 380V</t>
  </si>
  <si>
    <t>Manutenção corretiva (com o fornecimento de peças) da bomba de água gelada potência de 25cv, tensão 380V</t>
  </si>
  <si>
    <t>Manutenção corretiva (com o fornecimento de peças) da bomba de água gelada potência de 20cv, tensão 380V</t>
  </si>
  <si>
    <t>Manutenção corretiva (com o fornecimento de peças) do motor com  potência de 15cv, tensão 380V</t>
  </si>
  <si>
    <t>Manutenção corretiva (com o fornecimento de peças) do motor com  potência até 10cv, tensão 380V</t>
  </si>
  <si>
    <t>SERVIÇOS</t>
  </si>
  <si>
    <t>CÓDIGO
SINAPI/ORSE</t>
  </si>
  <si>
    <t>SACA FUSÍVEL</t>
  </si>
  <si>
    <t>Riscos Ambientais de Trabalho (Decreto 6.042/2007 e Lei 10.666/2023)</t>
  </si>
  <si>
    <t>44 h/ semana</t>
  </si>
  <si>
    <t>Nota 2 - Reoneração gradual da folha de pagamento: Percentual estabelecido conforme o Art. 9º-A. da Lei nº 12.546/2011, vigente entre 1º de janeiro até 31 de dezembro de 2026.</t>
  </si>
  <si>
    <t>Nota 3 - Reoneração gradual da folha de pagamento: Percentual estabelecido conforme o Art. 9º-A. da Lei nº 12.546/2011, vigente entre 1º de janeiro até 31 de dezembro de 2027.</t>
  </si>
  <si>
    <t>Nota 2 - Reoneração gradual da folha de pagamento: Percentual estabelecido conforme o Art. 9º-A. da Lei nº 12.546/2011, vigente entre 1º de janeiro até 31 de dezembro de 2027.</t>
  </si>
  <si>
    <t>Nota 3 - Reoneração gradual da folha de pagamento: Percentual estabelecido conforme o Art. 9º-A. da Lei nº 12.546/2011, vigente entre 1º de janeiro até 31 de dezembro de 2026.</t>
  </si>
  <si>
    <t>1º de maio</t>
  </si>
  <si>
    <t>1º de janeiro</t>
  </si>
  <si>
    <t>VALOR UNIT.</t>
  </si>
  <si>
    <t>Unidade</t>
  </si>
  <si>
    <t>Quant.</t>
  </si>
  <si>
    <t>Unid.</t>
  </si>
  <si>
    <r>
      <rPr>
        <b/>
        <sz val="10"/>
        <rFont val="Arial"/>
        <family val="2"/>
      </rPr>
      <t>Processo:</t>
    </r>
    <r>
      <rPr>
        <sz val="10"/>
        <rFont val="Arial"/>
        <family val="2"/>
      </rPr>
      <t xml:space="preserve"> 50000.015945/2026-41</t>
    </r>
  </si>
  <si>
    <t>Valor Unitário Anual</t>
  </si>
  <si>
    <t>Valor Unitário Mensal</t>
  </si>
  <si>
    <t>Valor da Mão de Obra</t>
  </si>
  <si>
    <t>Valor Total Estimado da Contratação 2026 + 2027 -&gt; Mão de Obra + Materiais + Serviços Eventuais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</si>
</sst>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 -416]#,##0.00"/>
    <numFmt numFmtId="165" formatCode="&quot;R$&quot;\ #,##0.00"/>
    <numFmt numFmtId="166" formatCode="_-&quot;R$&quot;* #,##0.00_-;\-&quot;R$&quot;* #,##0.00_-;_-&quot;R$&quot;* &quot;-&quot;??_-;_-@_-"/>
    <numFmt numFmtId="167" formatCode="0.000%"/>
    <numFmt numFmtId="168" formatCode="[$-416]mmm\-yy;@"/>
  </numFmts>
  <fonts count="30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trike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name val="Aptos Narrow"/>
      <family val="2"/>
      <scheme val="minor"/>
    </font>
    <font>
      <sz val="10"/>
      <name val="Aptos Narrow"/>
      <family val="2"/>
      <scheme val="minor"/>
    </font>
    <font>
      <sz val="12"/>
      <name val="Calibri"/>
      <family val="2"/>
    </font>
    <font>
      <sz val="11"/>
      <name val="Aptos Narrow"/>
      <family val="2"/>
      <scheme val="minor"/>
    </font>
    <font>
      <sz val="9"/>
      <color indexed="10"/>
      <name val="Geneva"/>
      <family val="2"/>
      <charset val="1"/>
    </font>
    <font>
      <sz val="9"/>
      <name val="Geneva"/>
      <family val="2"/>
      <charset val="1"/>
    </font>
    <font>
      <b/>
      <sz val="10"/>
      <name val="Aptos Narrow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2"/>
      <color rgb="FF00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rgb="FF990000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rgb="FFCCCCCC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B7B7B7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rgb="FFDAE9F8"/>
        <bgColor indexed="64"/>
      </patternFill>
    </fill>
    <fill>
      <patternFill patternType="solid">
        <fgColor rgb="FFDAE9F8"/>
        <bgColor theme="4" tint="0.79998168889431442"/>
      </patternFill>
    </fill>
    <fill>
      <patternFill patternType="solid">
        <fgColor rgb="FFA6C9E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2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13">
    <xf numFmtId="0" fontId="0" fillId="0" borderId="0" xfId="0"/>
    <xf numFmtId="0" fontId="4" fillId="7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44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2" applyFont="1"/>
    <xf numFmtId="0" fontId="5" fillId="0" borderId="1" xfId="2" applyFont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4" fillId="0" borderId="0" xfId="2" applyFont="1"/>
    <xf numFmtId="44" fontId="5" fillId="0" borderId="1" xfId="1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9" fontId="5" fillId="0" borderId="1" xfId="2" applyNumberFormat="1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44" fontId="5" fillId="0" borderId="0" xfId="1" applyFont="1"/>
    <xf numFmtId="0" fontId="3" fillId="6" borderId="1" xfId="2" applyFont="1" applyFill="1" applyBorder="1" applyAlignment="1">
      <alignment horizontal="center" vertical="center" wrapText="1"/>
    </xf>
    <xf numFmtId="9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4" fontId="3" fillId="6" borderId="1" xfId="2" applyNumberFormat="1" applyFont="1" applyFill="1" applyBorder="1" applyAlignment="1">
      <alignment horizontal="center" vertical="center" wrapText="1"/>
    </xf>
    <xf numFmtId="44" fontId="3" fillId="6" borderId="1" xfId="1" applyFont="1" applyFill="1" applyBorder="1" applyAlignment="1">
      <alignment horizontal="center" vertical="center" wrapText="1"/>
    </xf>
    <xf numFmtId="44" fontId="5" fillId="6" borderId="1" xfId="1" applyFont="1" applyFill="1" applyBorder="1" applyAlignment="1">
      <alignment horizontal="center" vertical="center" wrapText="1"/>
    </xf>
    <xf numFmtId="4" fontId="5" fillId="6" borderId="1" xfId="2" applyNumberFormat="1" applyFont="1" applyFill="1" applyBorder="1" applyAlignment="1">
      <alignment horizontal="center" vertical="center" wrapText="1"/>
    </xf>
    <xf numFmtId="10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center" vertical="center" wrapText="1"/>
    </xf>
    <xf numFmtId="10" fontId="4" fillId="6" borderId="1" xfId="2" applyNumberFormat="1" applyFont="1" applyFill="1" applyBorder="1" applyAlignment="1">
      <alignment horizontal="center" vertical="center" wrapText="1"/>
    </xf>
    <xf numFmtId="10" fontId="5" fillId="6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5" fillId="10" borderId="1" xfId="0" applyNumberFormat="1" applyFont="1" applyFill="1" applyBorder="1" applyAlignment="1">
      <alignment horizontal="center" vertical="center" wrapText="1"/>
    </xf>
    <xf numFmtId="0" fontId="3" fillId="0" borderId="0" xfId="2" applyFont="1"/>
    <xf numFmtId="0" fontId="3" fillId="0" borderId="1" xfId="2" applyFont="1" applyBorder="1" applyAlignment="1">
      <alignment horizontal="center" vertical="center" wrapText="1"/>
    </xf>
    <xf numFmtId="10" fontId="3" fillId="0" borderId="1" xfId="2" applyNumberFormat="1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10" fontId="5" fillId="10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/>
    <xf numFmtId="0" fontId="3" fillId="0" borderId="1" xfId="2" applyFont="1" applyBorder="1"/>
    <xf numFmtId="44" fontId="3" fillId="0" borderId="1" xfId="1" applyFont="1" applyFill="1" applyBorder="1" applyAlignment="1">
      <alignment vertical="center" wrapText="1"/>
    </xf>
    <xf numFmtId="9" fontId="3" fillId="0" borderId="1" xfId="3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0" fontId="5" fillId="10" borderId="1" xfId="2" applyFont="1" applyFill="1" applyBorder="1"/>
    <xf numFmtId="44" fontId="5" fillId="10" borderId="1" xfId="1" applyFont="1" applyFill="1" applyBorder="1" applyAlignment="1">
      <alignment vertical="center" wrapText="1"/>
    </xf>
    <xf numFmtId="10" fontId="3" fillId="6" borderId="1" xfId="2" applyNumberFormat="1" applyFont="1" applyFill="1" applyBorder="1" applyAlignment="1">
      <alignment horizontal="center" vertical="center" wrapText="1"/>
    </xf>
    <xf numFmtId="0" fontId="8" fillId="0" borderId="0" xfId="2" applyFont="1"/>
    <xf numFmtId="0" fontId="5" fillId="0" borderId="10" xfId="2" applyFont="1" applyBorder="1" applyAlignment="1">
      <alignment vertical="top" wrapText="1"/>
    </xf>
    <xf numFmtId="0" fontId="5" fillId="0" borderId="0" xfId="2" applyFont="1" applyAlignment="1">
      <alignment vertical="top" wrapText="1"/>
    </xf>
    <xf numFmtId="10" fontId="4" fillId="0" borderId="1" xfId="2" applyNumberFormat="1" applyFont="1" applyBorder="1" applyAlignment="1">
      <alignment horizontal="center" vertical="center" wrapText="1"/>
    </xf>
    <xf numFmtId="0" fontId="5" fillId="0" borderId="0" xfId="2" applyFont="1" applyAlignment="1">
      <alignment vertical="top"/>
    </xf>
    <xf numFmtId="10" fontId="3" fillId="0" borderId="1" xfId="3" applyNumberFormat="1" applyFont="1" applyFill="1" applyBorder="1" applyAlignment="1">
      <alignment horizontal="center" vertical="center" wrapText="1"/>
    </xf>
    <xf numFmtId="10" fontId="3" fillId="10" borderId="1" xfId="2" applyNumberFormat="1" applyFont="1" applyFill="1" applyBorder="1" applyAlignment="1">
      <alignment horizontal="center" vertical="center" wrapText="1"/>
    </xf>
    <xf numFmtId="44" fontId="3" fillId="10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top" wrapText="1"/>
    </xf>
    <xf numFmtId="0" fontId="5" fillId="10" borderId="1" xfId="2" applyFont="1" applyFill="1" applyBorder="1" applyAlignment="1">
      <alignment wrapText="1"/>
    </xf>
    <xf numFmtId="4" fontId="5" fillId="10" borderId="1" xfId="2" applyNumberFormat="1" applyFont="1" applyFill="1" applyBorder="1" applyAlignment="1">
      <alignment horizontal="center" vertical="center" wrapText="1"/>
    </xf>
    <xf numFmtId="167" fontId="3" fillId="0" borderId="1" xfId="3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7" fillId="6" borderId="1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4" fontId="4" fillId="6" borderId="1" xfId="2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wrapText="1"/>
    </xf>
    <xf numFmtId="0" fontId="5" fillId="6" borderId="1" xfId="2" applyFont="1" applyFill="1" applyBorder="1" applyAlignment="1">
      <alignment vertical="center" wrapText="1"/>
    </xf>
    <xf numFmtId="44" fontId="4" fillId="10" borderId="1" xfId="1" applyFont="1" applyFill="1" applyBorder="1" applyAlignment="1">
      <alignment horizontal="center" vertical="center" wrapText="1"/>
    </xf>
    <xf numFmtId="44" fontId="4" fillId="10" borderId="1" xfId="2" applyNumberFormat="1" applyFont="1" applyFill="1" applyBorder="1" applyAlignment="1">
      <alignment horizontal="center" vertical="center" wrapText="1"/>
    </xf>
    <xf numFmtId="44" fontId="4" fillId="10" borderId="11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4" fillId="11" borderId="1" xfId="2" applyFont="1" applyFill="1" applyBorder="1" applyAlignment="1">
      <alignment horizontal="center" vertical="center" wrapText="1"/>
    </xf>
    <xf numFmtId="0" fontId="5" fillId="11" borderId="1" xfId="2" applyFont="1" applyFill="1" applyBorder="1" applyAlignment="1">
      <alignment horizontal="center" vertical="center" wrapText="1"/>
    </xf>
    <xf numFmtId="44" fontId="5" fillId="11" borderId="1" xfId="1" applyFont="1" applyFill="1" applyBorder="1" applyAlignment="1">
      <alignment horizontal="center" vertical="center" wrapText="1"/>
    </xf>
    <xf numFmtId="14" fontId="5" fillId="11" borderId="1" xfId="2" applyNumberFormat="1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wrapText="1"/>
    </xf>
    <xf numFmtId="0" fontId="5" fillId="6" borderId="5" xfId="2" applyFont="1" applyFill="1" applyBorder="1" applyAlignment="1">
      <alignment wrapText="1"/>
    </xf>
    <xf numFmtId="0" fontId="5" fillId="0" borderId="9" xfId="2" applyFont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5" xfId="2" applyFont="1" applyBorder="1" applyAlignment="1">
      <alignment wrapText="1"/>
    </xf>
    <xf numFmtId="44" fontId="4" fillId="10" borderId="1" xfId="2" applyNumberFormat="1" applyFont="1" applyFill="1" applyBorder="1" applyAlignment="1">
      <alignment vertical="center"/>
    </xf>
    <xf numFmtId="165" fontId="3" fillId="10" borderId="1" xfId="1" applyNumberFormat="1" applyFont="1" applyFill="1" applyBorder="1" applyAlignment="1">
      <alignment horizontal="center" vertical="center" wrapText="1"/>
    </xf>
    <xf numFmtId="10" fontId="6" fillId="0" borderId="0" xfId="0" applyNumberFormat="1" applyFont="1"/>
    <xf numFmtId="0" fontId="6" fillId="0" borderId="14" xfId="0" applyFont="1" applyBorder="1" applyAlignment="1">
      <alignment vertical="center"/>
    </xf>
    <xf numFmtId="10" fontId="4" fillId="0" borderId="14" xfId="3" applyNumberFormat="1" applyFont="1" applyBorder="1" applyAlignment="1">
      <alignment vertical="center"/>
    </xf>
    <xf numFmtId="49" fontId="6" fillId="0" borderId="0" xfId="0" applyNumberFormat="1" applyFont="1"/>
    <xf numFmtId="0" fontId="6" fillId="0" borderId="15" xfId="0" applyFont="1" applyBorder="1" applyAlignment="1">
      <alignment vertical="center"/>
    </xf>
    <xf numFmtId="10" fontId="4" fillId="0" borderId="15" xfId="3" applyNumberFormat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10" fontId="4" fillId="0" borderId="16" xfId="3" applyNumberFormat="1" applyFont="1" applyBorder="1" applyAlignment="1">
      <alignment vertical="center"/>
    </xf>
    <xf numFmtId="10" fontId="6" fillId="0" borderId="16" xfId="3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0" fontId="6" fillId="0" borderId="17" xfId="3" applyNumberFormat="1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10" fontId="12" fillId="0" borderId="18" xfId="3" applyNumberFormat="1" applyFont="1" applyBorder="1" applyAlignment="1">
      <alignment vertical="center"/>
    </xf>
    <xf numFmtId="10" fontId="6" fillId="0" borderId="0" xfId="3" applyNumberFormat="1" applyFont="1"/>
    <xf numFmtId="10" fontId="6" fillId="0" borderId="17" xfId="3" applyNumberFormat="1" applyFont="1" applyFill="1" applyBorder="1" applyAlignment="1">
      <alignment vertical="center"/>
    </xf>
    <xf numFmtId="0" fontId="21" fillId="6" borderId="27" xfId="0" applyFont="1" applyFill="1" applyBorder="1" applyAlignment="1">
      <alignment vertical="center"/>
    </xf>
    <xf numFmtId="0" fontId="20" fillId="6" borderId="27" xfId="0" applyFont="1" applyFill="1" applyBorder="1" applyAlignment="1">
      <alignment horizontal="justify" vertical="center"/>
    </xf>
    <xf numFmtId="0" fontId="23" fillId="6" borderId="27" xfId="5" applyFont="1" applyFill="1" applyBorder="1" applyAlignment="1">
      <alignment horizontal="justify" vertical="center"/>
    </xf>
    <xf numFmtId="10" fontId="3" fillId="6" borderId="0" xfId="4" applyNumberFormat="1" applyFont="1" applyFill="1" applyBorder="1" applyAlignment="1">
      <alignment horizontal="center" vertical="center"/>
    </xf>
    <xf numFmtId="0" fontId="21" fillId="6" borderId="28" xfId="0" applyFont="1" applyFill="1" applyBorder="1" applyAlignment="1">
      <alignment vertical="center"/>
    </xf>
    <xf numFmtId="10" fontId="3" fillId="6" borderId="29" xfId="4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6" borderId="0" xfId="0" applyFont="1" applyFill="1" applyAlignment="1">
      <alignment vertical="center"/>
    </xf>
    <xf numFmtId="0" fontId="24" fillId="6" borderId="30" xfId="0" applyFont="1" applyFill="1" applyBorder="1" applyAlignment="1">
      <alignment vertical="center"/>
    </xf>
    <xf numFmtId="0" fontId="24" fillId="6" borderId="30" xfId="0" applyFont="1" applyFill="1" applyBorder="1" applyAlignment="1">
      <alignment horizontal="center" vertical="center"/>
    </xf>
    <xf numFmtId="10" fontId="19" fillId="6" borderId="30" xfId="0" applyNumberFormat="1" applyFont="1" applyFill="1" applyBorder="1" applyAlignment="1">
      <alignment horizontal="center" vertical="center"/>
    </xf>
    <xf numFmtId="0" fontId="19" fillId="6" borderId="0" xfId="0" applyFont="1" applyFill="1" applyAlignment="1">
      <alignment vertical="center"/>
    </xf>
    <xf numFmtId="0" fontId="19" fillId="6" borderId="30" xfId="0" applyFont="1" applyFill="1" applyBorder="1" applyAlignment="1">
      <alignment vertical="center"/>
    </xf>
    <xf numFmtId="0" fontId="25" fillId="6" borderId="0" xfId="0" applyFont="1" applyFill="1" applyAlignment="1">
      <alignment horizontal="center" vertical="center" wrapText="1"/>
    </xf>
    <xf numFmtId="10" fontId="26" fillId="6" borderId="30" xfId="0" applyNumberFormat="1" applyFont="1" applyFill="1" applyBorder="1" applyAlignment="1">
      <alignment horizontal="center" vertical="center"/>
    </xf>
    <xf numFmtId="0" fontId="25" fillId="6" borderId="0" xfId="0" applyFont="1" applyFill="1" applyAlignment="1">
      <alignment vertical="center"/>
    </xf>
    <xf numFmtId="0" fontId="25" fillId="6" borderId="30" xfId="0" applyFont="1" applyFill="1" applyBorder="1" applyAlignment="1">
      <alignment vertical="center"/>
    </xf>
    <xf numFmtId="0" fontId="24" fillId="6" borderId="0" xfId="0" applyFont="1" applyFill="1" applyAlignment="1">
      <alignment horizontal="center" vertical="center"/>
    </xf>
    <xf numFmtId="10" fontId="19" fillId="6" borderId="0" xfId="0" applyNumberFormat="1" applyFont="1" applyFill="1" applyAlignment="1">
      <alignment horizontal="center" vertical="center"/>
    </xf>
    <xf numFmtId="10" fontId="3" fillId="6" borderId="30" xfId="4" applyNumberFormat="1" applyFont="1" applyFill="1" applyBorder="1" applyAlignment="1">
      <alignment horizontal="center" vertical="center"/>
    </xf>
    <xf numFmtId="10" fontId="3" fillId="6" borderId="31" xfId="4" applyNumberFormat="1" applyFont="1" applyFill="1" applyBorder="1" applyAlignment="1">
      <alignment horizontal="center" vertical="center"/>
    </xf>
    <xf numFmtId="0" fontId="4" fillId="6" borderId="2" xfId="2" applyFont="1" applyFill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28" fillId="15" borderId="0" xfId="0" applyFont="1" applyFill="1"/>
    <xf numFmtId="0" fontId="3" fillId="16" borderId="0" xfId="0" applyFont="1" applyFill="1" applyAlignment="1">
      <alignment horizontal="center" vertical="center"/>
    </xf>
    <xf numFmtId="0" fontId="3" fillId="1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165" fontId="5" fillId="0" borderId="0" xfId="0" applyNumberFormat="1" applyFont="1"/>
    <xf numFmtId="0" fontId="5" fillId="16" borderId="0" xfId="0" applyFont="1" applyFill="1" applyAlignment="1">
      <alignment horizontal="center"/>
    </xf>
    <xf numFmtId="0" fontId="5" fillId="16" borderId="0" xfId="0" applyFont="1" applyFill="1" applyAlignment="1">
      <alignment wrapText="1"/>
    </xf>
    <xf numFmtId="17" fontId="5" fillId="0" borderId="0" xfId="0" applyNumberFormat="1" applyFont="1" applyAlignment="1">
      <alignment horizontal="center" vertical="center"/>
    </xf>
    <xf numFmtId="44" fontId="3" fillId="16" borderId="0" xfId="1" applyFont="1" applyFill="1" applyAlignment="1">
      <alignment horizontal="center" vertical="center" wrapText="1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vertical="center"/>
    </xf>
    <xf numFmtId="0" fontId="28" fillId="15" borderId="0" xfId="0" applyFont="1" applyFill="1" applyAlignment="1">
      <alignment horizontal="center" vertical="center"/>
    </xf>
    <xf numFmtId="44" fontId="28" fillId="15" borderId="0" xfId="1" applyFont="1" applyFill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44" fontId="5" fillId="16" borderId="0" xfId="1" applyFont="1" applyFill="1" applyAlignment="1">
      <alignment horizontal="center" vertical="center"/>
    </xf>
    <xf numFmtId="44" fontId="4" fillId="7" borderId="8" xfId="1" applyFont="1" applyFill="1" applyBorder="1" applyAlignment="1">
      <alignment horizontal="center" vertical="center" wrapText="1"/>
    </xf>
    <xf numFmtId="44" fontId="5" fillId="6" borderId="3" xfId="1" applyFont="1" applyFill="1" applyBorder="1" applyAlignment="1">
      <alignment horizontal="center" vertical="center" wrapText="1"/>
    </xf>
    <xf numFmtId="44" fontId="5" fillId="6" borderId="3" xfId="1" applyFont="1" applyFill="1" applyBorder="1" applyAlignment="1">
      <alignment horizontal="center" vertical="center"/>
    </xf>
    <xf numFmtId="44" fontId="5" fillId="6" borderId="7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0" xfId="2" applyNumberFormat="1" applyFont="1"/>
    <xf numFmtId="44" fontId="5" fillId="0" borderId="0" xfId="1" applyFont="1" applyFill="1"/>
    <xf numFmtId="166" fontId="5" fillId="0" borderId="0" xfId="2" applyNumberFormat="1" applyFont="1"/>
    <xf numFmtId="44" fontId="3" fillId="0" borderId="0" xfId="1" applyFont="1" applyFill="1"/>
    <xf numFmtId="9" fontId="3" fillId="0" borderId="0" xfId="2" applyNumberFormat="1" applyFont="1"/>
    <xf numFmtId="44" fontId="3" fillId="0" borderId="0" xfId="2" applyNumberFormat="1" applyFont="1"/>
    <xf numFmtId="44" fontId="5" fillId="0" borderId="0" xfId="2" applyNumberFormat="1" applyFont="1"/>
    <xf numFmtId="0" fontId="3" fillId="0" borderId="1" xfId="2" applyFont="1" applyBorder="1" applyAlignment="1">
      <alignment horizontal="center" vertical="center"/>
    </xf>
    <xf numFmtId="10" fontId="5" fillId="0" borderId="0" xfId="2" applyNumberFormat="1" applyFont="1"/>
    <xf numFmtId="44" fontId="7" fillId="9" borderId="1" xfId="1" applyFont="1" applyFill="1" applyBorder="1" applyAlignment="1">
      <alignment horizontal="center" vertical="center" wrapText="1"/>
    </xf>
    <xf numFmtId="44" fontId="5" fillId="0" borderId="1" xfId="1" applyFont="1" applyBorder="1"/>
    <xf numFmtId="44" fontId="3" fillId="0" borderId="1" xfId="2" applyNumberFormat="1" applyFont="1" applyBorder="1" applyAlignment="1">
      <alignment horizontal="center" vertical="center" wrapText="1"/>
    </xf>
    <xf numFmtId="44" fontId="3" fillId="6" borderId="1" xfId="2" applyNumberFormat="1" applyFont="1" applyFill="1" applyBorder="1" applyAlignment="1">
      <alignment horizontal="center" vertical="center" wrapText="1"/>
    </xf>
    <xf numFmtId="0" fontId="4" fillId="10" borderId="11" xfId="2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6" borderId="1" xfId="2" applyFont="1" applyFill="1" applyBorder="1"/>
    <xf numFmtId="44" fontId="3" fillId="6" borderId="1" xfId="1" applyFont="1" applyFill="1" applyBorder="1" applyAlignment="1">
      <alignment vertical="center" wrapText="1"/>
    </xf>
    <xf numFmtId="0" fontId="5" fillId="6" borderId="0" xfId="0" applyFont="1" applyFill="1" applyAlignment="1">
      <alignment horizontal="left" vertical="top"/>
    </xf>
    <xf numFmtId="0" fontId="4" fillId="0" borderId="0" xfId="0" applyFont="1"/>
    <xf numFmtId="165" fontId="3" fillId="0" borderId="1" xfId="2" applyNumberFormat="1" applyFont="1" applyBorder="1" applyAlignment="1">
      <alignment horizontal="center"/>
    </xf>
    <xf numFmtId="44" fontId="5" fillId="0" borderId="0" xfId="0" applyNumberFormat="1" applyFont="1"/>
    <xf numFmtId="0" fontId="8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4" fontId="4" fillId="8" borderId="1" xfId="1" applyFont="1" applyFill="1" applyBorder="1"/>
    <xf numFmtId="0" fontId="5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4" fontId="4" fillId="8" borderId="6" xfId="1" applyFont="1" applyFill="1" applyBorder="1" applyAlignment="1">
      <alignment horizontal="center" vertical="center"/>
    </xf>
    <xf numFmtId="44" fontId="4" fillId="8" borderId="1" xfId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7" fillId="5" borderId="2" xfId="0" applyNumberFormat="1" applyFont="1" applyFill="1" applyBorder="1" applyAlignment="1">
      <alignment horizontal="right" vertical="center"/>
    </xf>
    <xf numFmtId="164" fontId="7" fillId="5" borderId="5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/>
    </xf>
    <xf numFmtId="0" fontId="7" fillId="17" borderId="32" xfId="0" applyFont="1" applyFill="1" applyBorder="1" applyAlignment="1">
      <alignment horizontal="center" vertical="top" wrapText="1"/>
    </xf>
    <xf numFmtId="0" fontId="7" fillId="17" borderId="33" xfId="0" applyFont="1" applyFill="1" applyBorder="1" applyAlignment="1">
      <alignment horizontal="left" vertical="top"/>
    </xf>
    <xf numFmtId="0" fontId="7" fillId="17" borderId="33" xfId="0" applyFont="1" applyFill="1" applyBorder="1" applyAlignment="1">
      <alignment vertical="top"/>
    </xf>
    <xf numFmtId="0" fontId="7" fillId="17" borderId="33" xfId="0" applyFont="1" applyFill="1" applyBorder="1" applyAlignment="1">
      <alignment horizontal="center" vertical="center"/>
    </xf>
    <xf numFmtId="0" fontId="7" fillId="17" borderId="33" xfId="0" applyFont="1" applyFill="1" applyBorder="1" applyAlignment="1">
      <alignment horizontal="center"/>
    </xf>
    <xf numFmtId="0" fontId="3" fillId="6" borderId="3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44" fontId="3" fillId="6" borderId="9" xfId="1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center" vertical="center" wrapText="1"/>
    </xf>
    <xf numFmtId="44" fontId="3" fillId="6" borderId="11" xfId="1" applyFont="1" applyFill="1" applyBorder="1" applyAlignment="1">
      <alignment horizontal="center" vertical="center" wrapText="1"/>
    </xf>
    <xf numFmtId="0" fontId="7" fillId="16" borderId="32" xfId="0" applyFont="1" applyFill="1" applyBorder="1" applyAlignment="1">
      <alignment horizontal="center" vertical="center" wrapText="1"/>
    </xf>
    <xf numFmtId="0" fontId="7" fillId="16" borderId="33" xfId="0" applyFont="1" applyFill="1" applyBorder="1" applyAlignment="1">
      <alignment horizontal="left" vertical="center" wrapText="1"/>
    </xf>
    <xf numFmtId="0" fontId="7" fillId="16" borderId="33" xfId="0" applyFont="1" applyFill="1" applyBorder="1" applyAlignment="1">
      <alignment horizontal="center" vertical="center" wrapText="1"/>
    </xf>
    <xf numFmtId="0" fontId="7" fillId="16" borderId="35" xfId="0" applyFont="1" applyFill="1" applyBorder="1" applyAlignment="1">
      <alignment horizontal="center" vertical="center" wrapText="1"/>
    </xf>
    <xf numFmtId="0" fontId="7" fillId="16" borderId="36" xfId="0" applyFont="1" applyFill="1" applyBorder="1" applyAlignment="1">
      <alignment horizontal="left" vertical="center" wrapText="1"/>
    </xf>
    <xf numFmtId="44" fontId="9" fillId="16" borderId="37" xfId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7" fontId="5" fillId="0" borderId="1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4" fontId="5" fillId="6" borderId="11" xfId="1" applyFont="1" applyFill="1" applyBorder="1" applyAlignment="1">
      <alignment horizontal="center" vertical="center" wrapText="1"/>
    </xf>
    <xf numFmtId="0" fontId="7" fillId="16" borderId="37" xfId="0" applyFont="1" applyFill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0" fillId="18" borderId="0" xfId="0" applyFill="1"/>
    <xf numFmtId="4" fontId="0" fillId="18" borderId="0" xfId="0" applyNumberFormat="1" applyFill="1"/>
    <xf numFmtId="0" fontId="29" fillId="19" borderId="42" xfId="0" applyFont="1" applyFill="1" applyBorder="1"/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4" fontId="5" fillId="0" borderId="2" xfId="1" applyFont="1" applyBorder="1" applyAlignment="1">
      <alignment horizontal="center" vertical="center"/>
    </xf>
    <xf numFmtId="44" fontId="5" fillId="0" borderId="2" xfId="1" applyFont="1" applyBorder="1"/>
    <xf numFmtId="0" fontId="7" fillId="9" borderId="44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4" fontId="7" fillId="9" borderId="38" xfId="1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7" fontId="5" fillId="0" borderId="11" xfId="1" applyNumberFormat="1" applyFont="1" applyBorder="1" applyAlignment="1">
      <alignment horizontal="center" vertical="center"/>
    </xf>
    <xf numFmtId="44" fontId="5" fillId="0" borderId="46" xfId="1" applyFont="1" applyBorder="1"/>
    <xf numFmtId="44" fontId="0" fillId="0" borderId="0" xfId="0" applyNumberFormat="1"/>
    <xf numFmtId="0" fontId="0" fillId="20" borderId="0" xfId="0" applyFill="1"/>
    <xf numFmtId="0" fontId="0" fillId="20" borderId="0" xfId="0" applyFill="1" applyAlignment="1">
      <alignment horizontal="left"/>
    </xf>
    <xf numFmtId="44" fontId="0" fillId="20" borderId="0" xfId="0" applyNumberFormat="1" applyFill="1"/>
    <xf numFmtId="10" fontId="0" fillId="20" borderId="0" xfId="0" applyNumberFormat="1" applyFill="1"/>
    <xf numFmtId="165" fontId="0" fillId="18" borderId="0" xfId="0" applyNumberFormat="1" applyFill="1"/>
    <xf numFmtId="9" fontId="0" fillId="18" borderId="0" xfId="0" applyNumberFormat="1" applyFill="1"/>
    <xf numFmtId="0" fontId="29" fillId="20" borderId="42" xfId="0" applyFont="1" applyFill="1" applyBorder="1"/>
    <xf numFmtId="10" fontId="29" fillId="20" borderId="43" xfId="0" applyNumberFormat="1" applyFont="1" applyFill="1" applyBorder="1"/>
    <xf numFmtId="0" fontId="29" fillId="18" borderId="43" xfId="0" applyFont="1" applyFill="1" applyBorder="1"/>
    <xf numFmtId="0" fontId="5" fillId="6" borderId="0" xfId="0" applyFont="1" applyFill="1"/>
    <xf numFmtId="0" fontId="4" fillId="6" borderId="0" xfId="0" applyFont="1" applyFill="1"/>
    <xf numFmtId="0" fontId="0" fillId="0" borderId="0" xfId="0" applyAlignment="1">
      <alignment horizontal="center" vertical="center"/>
    </xf>
    <xf numFmtId="43" fontId="19" fillId="6" borderId="0" xfId="7" applyFont="1" applyFill="1" applyAlignment="1">
      <alignment horizontal="center" vertical="center"/>
    </xf>
    <xf numFmtId="44" fontId="4" fillId="16" borderId="1" xfId="0" applyNumberFormat="1" applyFont="1" applyFill="1" applyBorder="1" applyAlignment="1">
      <alignment horizontal="center" vertical="center"/>
    </xf>
    <xf numFmtId="44" fontId="5" fillId="16" borderId="0" xfId="0" applyNumberFormat="1" applyFont="1" applyFill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7" fillId="9" borderId="1" xfId="0" applyFont="1" applyFill="1" applyBorder="1" applyAlignment="1">
      <alignment horizontal="left" vertical="center" wrapText="1"/>
    </xf>
    <xf numFmtId="0" fontId="3" fillId="6" borderId="39" xfId="0" applyFont="1" applyFill="1" applyBorder="1" applyAlignment="1">
      <alignment horizontal="left" vertical="center" wrapText="1"/>
    </xf>
    <xf numFmtId="44" fontId="5" fillId="0" borderId="0" xfId="1" applyFont="1" applyAlignment="1">
      <alignment horizontal="left"/>
    </xf>
    <xf numFmtId="0" fontId="6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4" fontId="5" fillId="0" borderId="0" xfId="0" applyNumberFormat="1" applyFont="1" applyAlignment="1">
      <alignment horizontal="left" vertical="center"/>
    </xf>
    <xf numFmtId="44" fontId="9" fillId="16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44" fontId="5" fillId="0" borderId="4" xfId="2" applyNumberFormat="1" applyFont="1" applyBorder="1" applyAlignment="1">
      <alignment horizontal="left" vertical="center" wrapText="1"/>
    </xf>
    <xf numFmtId="44" fontId="6" fillId="6" borderId="1" xfId="0" applyNumberFormat="1" applyFont="1" applyFill="1" applyBorder="1" applyAlignment="1">
      <alignment horizontal="left" vertical="center"/>
    </xf>
    <xf numFmtId="44" fontId="9" fillId="16" borderId="1" xfId="0" applyNumberFormat="1" applyFont="1" applyFill="1" applyBorder="1" applyAlignment="1">
      <alignment vertical="center"/>
    </xf>
    <xf numFmtId="44" fontId="9" fillId="16" borderId="4" xfId="0" applyNumberFormat="1" applyFont="1" applyFill="1" applyBorder="1" applyAlignment="1">
      <alignment vertical="center" wrapText="1"/>
    </xf>
    <xf numFmtId="0" fontId="9" fillId="16" borderId="1" xfId="0" applyFont="1" applyFill="1" applyBorder="1" applyAlignment="1">
      <alignment horizontal="center" vertical="center" wrapText="1"/>
    </xf>
    <xf numFmtId="44" fontId="9" fillId="16" borderId="1" xfId="0" applyNumberFormat="1" applyFont="1" applyFill="1" applyBorder="1" applyAlignment="1">
      <alignment vertical="center" wrapText="1"/>
    </xf>
    <xf numFmtId="0" fontId="9" fillId="16" borderId="2" xfId="0" applyFont="1" applyFill="1" applyBorder="1" applyAlignment="1">
      <alignment horizontal="right" vertical="center"/>
    </xf>
    <xf numFmtId="0" fontId="9" fillId="16" borderId="5" xfId="0" applyFont="1" applyFill="1" applyBorder="1" applyAlignment="1">
      <alignment horizontal="right" vertical="center"/>
    </xf>
    <xf numFmtId="0" fontId="9" fillId="16" borderId="4" xfId="0" applyFont="1" applyFill="1" applyBorder="1" applyAlignment="1">
      <alignment horizontal="right" vertical="center"/>
    </xf>
    <xf numFmtId="0" fontId="28" fillId="1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9" fillId="16" borderId="1" xfId="0" applyFont="1" applyFill="1" applyBorder="1" applyAlignment="1">
      <alignment horizontal="right" vertical="center"/>
    </xf>
    <xf numFmtId="0" fontId="9" fillId="16" borderId="2" xfId="0" applyFont="1" applyFill="1" applyBorder="1" applyAlignment="1">
      <alignment horizontal="right" vertical="center" wrapText="1"/>
    </xf>
    <xf numFmtId="0" fontId="9" fillId="16" borderId="5" xfId="0" applyFont="1" applyFill="1" applyBorder="1" applyAlignment="1">
      <alignment horizontal="right" vertical="center" wrapText="1"/>
    </xf>
    <xf numFmtId="0" fontId="4" fillId="10" borderId="2" xfId="2" applyFont="1" applyFill="1" applyBorder="1" applyAlignment="1">
      <alignment horizontal="center" vertical="center" wrapText="1"/>
    </xf>
    <xf numFmtId="0" fontId="4" fillId="10" borderId="5" xfId="2" applyFont="1" applyFill="1" applyBorder="1" applyAlignment="1">
      <alignment horizontal="center" vertical="center" wrapText="1"/>
    </xf>
    <xf numFmtId="0" fontId="4" fillId="10" borderId="4" xfId="2" applyFont="1" applyFill="1" applyBorder="1" applyAlignment="1">
      <alignment horizontal="center" vertical="center" wrapText="1"/>
    </xf>
    <xf numFmtId="0" fontId="5" fillId="6" borderId="9" xfId="2" applyFont="1" applyFill="1" applyBorder="1" applyAlignment="1">
      <alignment vertical="center" wrapText="1"/>
    </xf>
    <xf numFmtId="0" fontId="5" fillId="6" borderId="1" xfId="2" applyFont="1" applyFill="1" applyBorder="1" applyAlignment="1">
      <alignment horizontal="left" vertical="center" wrapText="1"/>
    </xf>
    <xf numFmtId="0" fontId="5" fillId="6" borderId="1" xfId="2" applyFont="1" applyFill="1" applyBorder="1" applyAlignment="1">
      <alignment vertical="center" wrapText="1"/>
    </xf>
    <xf numFmtId="0" fontId="4" fillId="10" borderId="2" xfId="2" applyFont="1" applyFill="1" applyBorder="1" applyAlignment="1">
      <alignment horizontal="center" vertical="center"/>
    </xf>
    <xf numFmtId="0" fontId="4" fillId="10" borderId="5" xfId="2" applyFont="1" applyFill="1" applyBorder="1" applyAlignment="1">
      <alignment horizontal="center" vertical="center"/>
    </xf>
    <xf numFmtId="0" fontId="4" fillId="10" borderId="4" xfId="2" applyFont="1" applyFill="1" applyBorder="1" applyAlignment="1">
      <alignment horizontal="center" vertical="center"/>
    </xf>
    <xf numFmtId="0" fontId="4" fillId="10" borderId="1" xfId="2" applyFont="1" applyFill="1" applyBorder="1" applyAlignment="1">
      <alignment horizontal="right" vertical="center" wrapText="1"/>
    </xf>
    <xf numFmtId="0" fontId="4" fillId="10" borderId="1" xfId="2" applyFont="1" applyFill="1" applyBorder="1" applyAlignment="1">
      <alignment horizontal="left" vertical="center" wrapText="1"/>
    </xf>
    <xf numFmtId="0" fontId="4" fillId="6" borderId="1" xfId="2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3" fillId="6" borderId="1" xfId="2" applyFont="1" applyFill="1" applyBorder="1" applyAlignment="1">
      <alignment horizontal="left" vertical="center" wrapText="1"/>
    </xf>
    <xf numFmtId="0" fontId="5" fillId="6" borderId="2" xfId="2" applyFont="1" applyFill="1" applyBorder="1" applyAlignment="1">
      <alignment horizontal="left" vertical="center" wrapText="1"/>
    </xf>
    <xf numFmtId="0" fontId="5" fillId="6" borderId="5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4" fillId="6" borderId="5" xfId="2" applyFont="1" applyFill="1" applyBorder="1" applyAlignment="1">
      <alignment horizontal="center" vertical="center" wrapText="1"/>
    </xf>
    <xf numFmtId="0" fontId="4" fillId="6" borderId="4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6" borderId="2" xfId="2" applyFont="1" applyFill="1" applyBorder="1" applyAlignment="1">
      <alignment vertical="center" wrapText="1"/>
    </xf>
    <xf numFmtId="0" fontId="4" fillId="6" borderId="5" xfId="2" applyFont="1" applyFill="1" applyBorder="1" applyAlignment="1">
      <alignment vertical="center" wrapText="1"/>
    </xf>
    <xf numFmtId="0" fontId="4" fillId="6" borderId="4" xfId="2" applyFont="1" applyFill="1" applyBorder="1" applyAlignment="1">
      <alignment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2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3" fillId="0" borderId="4" xfId="2" applyFont="1" applyBorder="1" applyAlignment="1">
      <alignment vertical="center" wrapText="1"/>
    </xf>
    <xf numFmtId="0" fontId="3" fillId="6" borderId="2" xfId="2" applyFont="1" applyFill="1" applyBorder="1" applyAlignment="1">
      <alignment vertical="center" wrapText="1"/>
    </xf>
    <xf numFmtId="0" fontId="3" fillId="6" borderId="5" xfId="2" applyFont="1" applyFill="1" applyBorder="1" applyAlignment="1">
      <alignment vertical="center" wrapText="1"/>
    </xf>
    <xf numFmtId="0" fontId="3" fillId="6" borderId="4" xfId="2" applyFont="1" applyFill="1" applyBorder="1" applyAlignment="1">
      <alignment vertical="center" wrapText="1"/>
    </xf>
    <xf numFmtId="0" fontId="4" fillId="10" borderId="2" xfId="2" applyFont="1" applyFill="1" applyBorder="1" applyAlignment="1">
      <alignment horizontal="left" vertical="center" wrapText="1"/>
    </xf>
    <xf numFmtId="0" fontId="4" fillId="10" borderId="5" xfId="2" applyFont="1" applyFill="1" applyBorder="1" applyAlignment="1">
      <alignment horizontal="left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left" vertical="center" wrapText="1"/>
    </xf>
    <xf numFmtId="0" fontId="4" fillId="6" borderId="5" xfId="2" applyFont="1" applyFill="1" applyBorder="1" applyAlignment="1">
      <alignment horizontal="left" vertical="center" wrapText="1"/>
    </xf>
    <xf numFmtId="0" fontId="4" fillId="6" borderId="4" xfId="2" applyFont="1" applyFill="1" applyBorder="1" applyAlignment="1">
      <alignment horizontal="left" vertical="center" wrapText="1"/>
    </xf>
    <xf numFmtId="0" fontId="5" fillId="6" borderId="2" xfId="2" applyFont="1" applyFill="1" applyBorder="1" applyAlignment="1">
      <alignment vertical="center" wrapText="1"/>
    </xf>
    <xf numFmtId="0" fontId="5" fillId="6" borderId="5" xfId="2" applyFont="1" applyFill="1" applyBorder="1" applyAlignment="1">
      <alignment vertical="center" wrapText="1"/>
    </xf>
    <xf numFmtId="0" fontId="5" fillId="6" borderId="4" xfId="2" applyFont="1" applyFill="1" applyBorder="1" applyAlignment="1">
      <alignment vertical="center" wrapText="1"/>
    </xf>
    <xf numFmtId="0" fontId="5" fillId="10" borderId="2" xfId="2" applyFont="1" applyFill="1" applyBorder="1" applyAlignment="1">
      <alignment horizontal="center" vertical="center" wrapText="1"/>
    </xf>
    <xf numFmtId="0" fontId="5" fillId="10" borderId="5" xfId="2" applyFont="1" applyFill="1" applyBorder="1" applyAlignment="1">
      <alignment horizontal="center" vertical="center" wrapText="1"/>
    </xf>
    <xf numFmtId="0" fontId="5" fillId="10" borderId="4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4" fillId="6" borderId="1" xfId="2" applyFont="1" applyFill="1" applyBorder="1" applyAlignment="1">
      <alignment horizontal="center" wrapText="1"/>
    </xf>
    <xf numFmtId="0" fontId="5" fillId="0" borderId="1" xfId="2" applyFont="1" applyBorder="1" applyAlignment="1">
      <alignment horizontal="left" vertical="center"/>
    </xf>
    <xf numFmtId="0" fontId="4" fillId="6" borderId="1" xfId="2" applyFont="1" applyFill="1" applyBorder="1" applyAlignment="1">
      <alignment horizontal="center" vertical="center" wrapText="1"/>
    </xf>
    <xf numFmtId="0" fontId="3" fillId="6" borderId="2" xfId="2" applyFont="1" applyFill="1" applyBorder="1" applyAlignment="1">
      <alignment horizontal="left" vertical="center" wrapText="1"/>
    </xf>
    <xf numFmtId="0" fontId="3" fillId="6" borderId="5" xfId="2" applyFont="1" applyFill="1" applyBorder="1" applyAlignment="1">
      <alignment horizontal="left" vertical="center" wrapText="1"/>
    </xf>
    <xf numFmtId="0" fontId="3" fillId="6" borderId="4" xfId="2" applyFont="1" applyFill="1" applyBorder="1" applyAlignment="1">
      <alignment horizontal="left" vertical="center" wrapText="1"/>
    </xf>
    <xf numFmtId="0" fontId="3" fillId="10" borderId="2" xfId="2" applyFont="1" applyFill="1" applyBorder="1" applyAlignment="1">
      <alignment horizontal="center" vertical="center" wrapText="1"/>
    </xf>
    <xf numFmtId="0" fontId="3" fillId="10" borderId="5" xfId="2" applyFont="1" applyFill="1" applyBorder="1" applyAlignment="1">
      <alignment horizontal="center" vertical="center" wrapText="1"/>
    </xf>
    <xf numFmtId="0" fontId="3" fillId="10" borderId="4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top"/>
    </xf>
    <xf numFmtId="0" fontId="4" fillId="10" borderId="1" xfId="2" applyFont="1" applyFill="1" applyBorder="1" applyAlignment="1">
      <alignment horizontal="center" vertical="center" wrapText="1"/>
    </xf>
    <xf numFmtId="0" fontId="3" fillId="10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/>
    </xf>
    <xf numFmtId="0" fontId="5" fillId="6" borderId="1" xfId="2" applyFont="1" applyFill="1" applyBorder="1" applyAlignment="1">
      <alignment horizontal="left" wrapText="1"/>
    </xf>
    <xf numFmtId="0" fontId="7" fillId="10" borderId="1" xfId="2" applyFont="1" applyFill="1" applyBorder="1" applyAlignment="1">
      <alignment horizontal="left" vertical="center" wrapText="1"/>
    </xf>
    <xf numFmtId="0" fontId="7" fillId="6" borderId="1" xfId="2" applyFont="1" applyFill="1" applyBorder="1" applyAlignment="1">
      <alignment horizontal="left" vertical="center" wrapText="1"/>
    </xf>
    <xf numFmtId="0" fontId="3" fillId="6" borderId="1" xfId="2" applyFont="1" applyFill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0" fontId="5" fillId="6" borderId="1" xfId="2" applyFont="1" applyFill="1" applyBorder="1" applyAlignment="1">
      <alignment horizontal="left" vertical="center"/>
    </xf>
    <xf numFmtId="0" fontId="3" fillId="0" borderId="4" xfId="2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8" borderId="1" xfId="0" applyFont="1" applyFill="1" applyBorder="1" applyAlignment="1">
      <alignment horizontal="right" vertical="center"/>
    </xf>
    <xf numFmtId="0" fontId="7" fillId="9" borderId="2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12" fillId="10" borderId="12" xfId="2" applyFont="1" applyFill="1" applyBorder="1" applyAlignment="1">
      <alignment horizontal="center" vertical="center" wrapText="1"/>
    </xf>
    <xf numFmtId="0" fontId="12" fillId="10" borderId="13" xfId="2" applyFont="1" applyFill="1" applyBorder="1" applyAlignment="1">
      <alignment horizontal="center" vertical="center" wrapText="1"/>
    </xf>
    <xf numFmtId="0" fontId="13" fillId="12" borderId="12" xfId="0" applyFont="1" applyFill="1" applyBorder="1" applyAlignment="1">
      <alignment horizontal="center" vertical="center"/>
    </xf>
    <xf numFmtId="0" fontId="13" fillId="12" borderId="13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14" borderId="23" xfId="0" applyFont="1" applyFill="1" applyBorder="1" applyAlignment="1">
      <alignment horizontal="left" vertical="center" wrapText="1"/>
    </xf>
    <xf numFmtId="0" fontId="9" fillId="14" borderId="24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horizontal="left" vertical="center" wrapText="1"/>
    </xf>
    <xf numFmtId="0" fontId="14" fillId="10" borderId="12" xfId="0" applyFont="1" applyFill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 vertical="center" wrapText="1"/>
    </xf>
    <xf numFmtId="0" fontId="15" fillId="13" borderId="19" xfId="0" applyFont="1" applyFill="1" applyBorder="1" applyAlignment="1">
      <alignment horizontal="center" vertical="center"/>
    </xf>
    <xf numFmtId="0" fontId="15" fillId="13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10" fontId="7" fillId="6" borderId="0" xfId="4" applyNumberFormat="1" applyFont="1" applyFill="1" applyBorder="1" applyAlignment="1">
      <alignment horizontal="center" vertical="center" wrapText="1"/>
    </xf>
    <xf numFmtId="10" fontId="7" fillId="6" borderId="0" xfId="4" applyNumberFormat="1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left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6" borderId="30" xfId="0" applyFont="1" applyFill="1" applyBorder="1" applyAlignment="1">
      <alignment horizontal="center" vertical="center"/>
    </xf>
    <xf numFmtId="10" fontId="3" fillId="6" borderId="0" xfId="4" applyNumberFormat="1" applyFont="1" applyFill="1" applyBorder="1" applyAlignment="1">
      <alignment horizontal="center" vertical="center" wrapText="1"/>
    </xf>
    <xf numFmtId="10" fontId="3" fillId="6" borderId="30" xfId="4" applyNumberFormat="1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</cellXfs>
  <cellStyles count="8">
    <cellStyle name="Cancel" xfId="5" xr:uid="{60F808B2-2C3E-4502-9F96-CA7BA8603565}"/>
    <cellStyle name="Moeda" xfId="1" builtinId="4"/>
    <cellStyle name="Normal" xfId="0" builtinId="0"/>
    <cellStyle name="Normal 2 3 3 2" xfId="2" xr:uid="{C6E7CBF5-6A42-4824-923C-1D884C94169D}"/>
    <cellStyle name="Porcentagem" xfId="4" builtinId="5"/>
    <cellStyle name="Porcentagem 9" xfId="3" xr:uid="{C6801027-95C6-4CC8-A981-8B7E941EB79E}"/>
    <cellStyle name="Vírgula" xfId="7" builtinId="3"/>
    <cellStyle name="Vírgula 2 2" xfId="6" xr:uid="{BEF6E497-A11E-4786-A708-C7D79492770D}"/>
  </cellStyles>
  <dxfs count="188"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theme="5" tint="-0.499984740745262"/>
      </font>
      <fill>
        <patternFill>
          <bgColor rgb="FFFFEB9C"/>
        </patternFill>
      </fill>
    </dxf>
    <dxf>
      <font>
        <b/>
        <i val="0"/>
        <color theme="6" tint="-0.499984740745262"/>
      </font>
      <fill>
        <patternFill>
          <bgColor rgb="FFC6EF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lor theme="5" tint="-0.499984740745262"/>
      </font>
      <fill>
        <patternFill>
          <bgColor rgb="FFFFEB9C"/>
        </patternFill>
      </fill>
    </dxf>
    <dxf>
      <font>
        <b/>
        <i val="0"/>
        <color theme="6" tint="-0.499984740745262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1" formatCode="&quot;R$&quot;\ #,##0.00;\-&quot;R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000000"/>
          <bgColor theme="3" tint="0.74999237037263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wrapText="1"/>
    </dxf>
    <dxf>
      <fill>
        <patternFill patternType="solid">
          <bgColor rgb="FFA6C9EC"/>
        </patternFill>
      </fill>
    </dxf>
    <dxf>
      <fill>
        <patternFill patternType="solid">
          <bgColor rgb="FFA6C9EC"/>
        </patternFill>
      </fill>
    </dxf>
    <dxf>
      <fill>
        <patternFill>
          <bgColor rgb="FFA6C9EC"/>
        </patternFill>
      </fill>
    </dxf>
    <dxf>
      <fill>
        <patternFill>
          <bgColor rgb="FFA6C9EC"/>
        </patternFill>
      </fill>
    </dxf>
    <dxf>
      <fill>
        <patternFill patternType="solid">
          <bgColor rgb="FFA6C9EC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numFmt numFmtId="13" formatCode="0%"/>
    </dxf>
    <dxf>
      <numFmt numFmtId="165" formatCode="&quot;R$&quot;\ #,##0.00"/>
    </dxf>
    <dxf>
      <fill>
        <patternFill patternType="solid">
          <fgColor indexed="64"/>
          <bgColor rgb="FFDAE9F8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rgb="FFDAE9F8"/>
        </patternFill>
      </fill>
      <alignment horizontal="general" vertical="bottom" textRotation="0" wrapText="0" indent="0" justifyLastLine="0" shrinkToFit="0" readingOrder="0"/>
    </dxf>
    <dxf>
      <fill>
        <patternFill>
          <bgColor rgb="FFDAE9F8"/>
        </patternFill>
      </fill>
    </dxf>
    <dxf>
      <fill>
        <patternFill>
          <bgColor rgb="FFDAE9F8"/>
        </patternFill>
      </fill>
    </dxf>
    <dxf>
      <numFmt numFmtId="14" formatCode="0.00%"/>
    </dxf>
    <dxf>
      <numFmt numFmtId="14" formatCode="0.00%"/>
    </dxf>
    <dxf>
      <numFmt numFmtId="4" formatCode="#,##0.00"/>
    </dxf>
    <dxf>
      <numFmt numFmtId="165" formatCode="&quot;R$&quot;\ #,##0.00"/>
    </dxf>
    <dxf>
      <alignment wrapText="1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[$-416]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&quot;R$&quot;\ 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&quot;R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&quot;R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22" formatCode="mmm/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C6EFCE"/>
      <color rgb="FFFFEB9C"/>
      <color rgb="FFFFC7CE"/>
      <color rgb="FFA6C9EC"/>
      <color rgb="FFDAE9F8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 Estimativa 24.07.xlsx]CURVA_ABC_MATERIAL!CURVA_ABC_MAT</c:name>
    <c:fmtId val="0"/>
  </c:pivotSource>
  <c:chart>
    <c:autoTitleDeleted val="0"/>
    <c:pivotFmts>
      <c:pivotFmt>
        <c:idx val="0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rgbClr val="00206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CURVA_ABC_MATERIAL!$B$1</c:f>
              <c:strCache>
                <c:ptCount val="1"/>
                <c:pt idx="0">
                  <c:v>VALOR TOTAL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CURVA_ABC_MATERIAL!$A$2:$A$246</c:f>
              <c:strCache>
                <c:ptCount val="244"/>
                <c:pt idx="0">
                  <c:v>MICROBOARD OPTIVIEW YR</c:v>
                </c:pt>
                <c:pt idx="1">
                  <c:v>CONJUNTO MOTOR E BOMBA COMPLETO</c:v>
                </c:pt>
                <c:pt idx="2">
                  <c:v>CAIXA VAV</c:v>
                </c:pt>
                <c:pt idx="3">
                  <c:v>INVERSOR DE FREQUÊNCIA</c:v>
                </c:pt>
                <c:pt idx="4">
                  <c:v>FLUÍDO REFRIGERANTE GÁS R134A </c:v>
                </c:pt>
                <c:pt idx="5">
                  <c:v>CONTROLADOR CONFIGURÁVEL </c:v>
                </c:pt>
                <c:pt idx="6">
                  <c:v>MOTOR ELETRICO  - 10CV - 380V - 60HZ - TRIFÁSICO</c:v>
                </c:pt>
                <c:pt idx="7">
                  <c:v>MODULO ELETRONICO DYNAVIEW</c:v>
                </c:pt>
                <c:pt idx="8">
                  <c:v>MOTOR ELETRICO 7,5CV - 380V - 60HZ - TRIFÁSICO</c:v>
                </c:pt>
                <c:pt idx="9">
                  <c:v>DIFUSOR DE INSUFLAMENTO </c:v>
                </c:pt>
                <c:pt idx="10">
                  <c:v>TUBO DE COBRE, FLEXÍVEL, 0 5/8"</c:v>
                </c:pt>
                <c:pt idx="11">
                  <c:v>TUBO DE COBRE, FLEXÍVEL, 0 3/8"</c:v>
                </c:pt>
                <c:pt idx="12">
                  <c:v>CORREIA BXS - 44/46/48/83</c:v>
                </c:pt>
                <c:pt idx="13">
                  <c:v>COMPRESSOR ROTATIVO INVERTER R32 60.000 BTU/H – 220 V / 110 V</c:v>
                </c:pt>
                <c:pt idx="14">
                  <c:v>TUBO DE COBRE, FLEXÍVEL, 0 1/2"</c:v>
                </c:pt>
                <c:pt idx="15">
                  <c:v>CONTROLADOR DE TEMPERATURA AMBIENTE</c:v>
                </c:pt>
                <c:pt idx="16">
                  <c:v>GÁS R-32 </c:v>
                </c:pt>
                <c:pt idx="17">
                  <c:v>MOTOR ELÉTRICO</c:v>
                </c:pt>
                <c:pt idx="18">
                  <c:v>ATUADOR VÁLVULA BORBOLETA</c:v>
                </c:pt>
                <c:pt idx="19">
                  <c:v>VALVULA GAVETA CORPO WCB HASTE ASCENDENTE 8" EXTREM FLANGE ANSI 150LBS</c:v>
                </c:pt>
                <c:pt idx="20">
                  <c:v>SENSOR DE NIVEL DE REFRIGERANTE DOS CHILLERS MODELO RTAC</c:v>
                </c:pt>
                <c:pt idx="21">
                  <c:v>FILTRO DE OLEO COMPLETO</c:v>
                </c:pt>
                <c:pt idx="22">
                  <c:v>ÓLEO LUBRIFICANTE </c:v>
                </c:pt>
                <c:pt idx="23">
                  <c:v>FILTRO OLEO 1.31-12SAE 5.5DIA X16.10LG</c:v>
                </c:pt>
                <c:pt idx="24">
                  <c:v>MANTA FILTRANTE </c:v>
                </c:pt>
                <c:pt idx="25">
                  <c:v>DUTO FLEXÍVEL ISOLADO 200MM</c:v>
                </c:pt>
                <c:pt idx="26">
                  <c:v>GRAXA</c:v>
                </c:pt>
                <c:pt idx="27">
                  <c:v>TERMOSTATO POTENCIOMÉTRICO</c:v>
                </c:pt>
                <c:pt idx="28">
                  <c:v>CORREIA B - 32/34/39/40/45/46</c:v>
                </c:pt>
                <c:pt idx="29">
                  <c:v>SOLUÇÃO LIMPEZA PAINEL VSD PYT</c:v>
                </c:pt>
                <c:pt idx="30">
                  <c:v> VÁLVULA TIPO WAFER 8" </c:v>
                </c:pt>
                <c:pt idx="31">
                  <c:v>MANTA DE LÃ DE VIDRO COM PAPEL KRAFT ALUMINIZADO</c:v>
                </c:pt>
                <c:pt idx="32">
                  <c:v>TUBO DE COBRE, FLEXÍVEL, 0 1/4"</c:v>
                </c:pt>
                <c:pt idx="33">
                  <c:v>DUTO FLEXÍVEL ISOLADO 150MM</c:v>
                </c:pt>
                <c:pt idx="34">
                  <c:v>PLACA INVERTER CONDENSADORA</c:v>
                </c:pt>
                <c:pt idx="35">
                  <c:v>MANÔMETRO RETO DE ÁGUA</c:v>
                </c:pt>
                <c:pt idx="36">
                  <c:v>TERMOSTATO COM CONTROLE PID</c:v>
                </c:pt>
                <c:pt idx="37">
                  <c:v>VÁLVULA DE BLOQUEIO</c:v>
                </c:pt>
                <c:pt idx="38">
                  <c:v>TUBO DE COBRE, FLEXÍVEL, 0 3/4"</c:v>
                </c:pt>
                <c:pt idx="39">
                  <c:v>GÁS R-22</c:v>
                </c:pt>
                <c:pt idx="40">
                  <c:v>VÁLVULA DE ALÍVIO</c:v>
                </c:pt>
                <c:pt idx="41">
                  <c:v>GÁS R410A </c:v>
                </c:pt>
                <c:pt idx="42">
                  <c:v>SENSOR DE PRESSÃO DIFERENCIAL </c:v>
                </c:pt>
                <c:pt idx="43">
                  <c:v>TRANSDUTOR DE PRESSÃO</c:v>
                </c:pt>
                <c:pt idx="44">
                  <c:v> MODULO DUPLO TRIAC SAIDA COM CONECTORES CODE 00718109</c:v>
                </c:pt>
                <c:pt idx="45">
                  <c:v>CONVERSOR DE MÍDIA </c:v>
                </c:pt>
                <c:pt idx="46">
                  <c:v>BOMBA DE DRENO DO CONDENSADOR</c:v>
                </c:pt>
                <c:pt idx="47">
                  <c:v>QUADRO; ENTRADA BINARIA DUPLA DE ALTA TENSAO, COM CONECTORES PLUGGAVEIS, NECESSARIA PROGRAMACAO</c:v>
                </c:pt>
                <c:pt idx="48">
                  <c:v>POCO TERMOMETRICO</c:v>
                </c:pt>
                <c:pt idx="49">
                  <c:v>GÁS R134A </c:v>
                </c:pt>
                <c:pt idx="50">
                  <c:v>ELEMENTO FILTRANTE DE OLEO PARA COMPRESSOR SEMI HERMETICO</c:v>
                </c:pt>
                <c:pt idx="51">
                  <c:v>COMPRESSOR ROTATIVO INVERTER R32 36.000 BTU/H – 220 V / 110 V</c:v>
                </c:pt>
                <c:pt idx="52">
                  <c:v>MODULO CIRC. IMPR. ENTRADA ALIMENT- FONTE CH530 27 VACODE-0</c:v>
                </c:pt>
                <c:pt idx="53">
                  <c:v>VÁLVULA ANGULAR 7/16" -20UNF</c:v>
                </c:pt>
                <c:pt idx="54">
                  <c:v> TRANSDUTOR DE PRESSAO 475PSI, DIMENSOES 4 X 2 X 4 E PESO 0.60LB</c:v>
                </c:pt>
                <c:pt idx="55">
                  <c:v>DUTO FLEXÍVEL 100MM</c:v>
                </c:pt>
                <c:pt idx="56">
                  <c:v>VENTOKIT PARA EXAUSTÃO DE BANHEIRO</c:v>
                </c:pt>
                <c:pt idx="57">
                  <c:v>GRELHA DE RETORNO 325 X 425</c:v>
                </c:pt>
                <c:pt idx="58">
                  <c:v>CONDENSADOR (SERPENTINA)</c:v>
                </c:pt>
                <c:pt idx="59">
                  <c:v> MODULO ELETRONICO RELAY DUPLO PARA CHILLERS RTAC CGAD RTHD</c:v>
                </c:pt>
                <c:pt idx="60">
                  <c:v>TUBO DE COBRE, RÍGIDO,0 1/4"</c:v>
                </c:pt>
                <c:pt idx="61">
                  <c:v>COMPRESSOR ROTATIVO INVERTER R32 18.000 BTU/H – 220 V / 110 V</c:v>
                </c:pt>
                <c:pt idx="62">
                  <c:v>SOLUÇÃO DE RESFRIAMENTO</c:v>
                </c:pt>
                <c:pt idx="63">
                  <c:v>OLEO LUBRIFICANTE SINTETICO POLYOL ESTER POE EM GALAO DE 3,7</c:v>
                </c:pt>
                <c:pt idx="64">
                  <c:v>VALVULA BORBOLETA 5"</c:v>
                </c:pt>
                <c:pt idx="65">
                  <c:v>MANOMETRO RETO DE ÁGUA</c:v>
                </c:pt>
                <c:pt idx="66">
                  <c:v>DISJUNTOR</c:v>
                </c:pt>
                <c:pt idx="67">
                  <c:v>CABO P BLINDADO PARA ALARME E DETECÇÃO DE INCÊNDIO  4 x 1,5mm2</c:v>
                </c:pt>
                <c:pt idx="68">
                  <c:v>COLARINHO COM REGISTRO - 150</c:v>
                </c:pt>
                <c:pt idx="69">
                  <c:v>COLARINHO COM REGISTRO - 200</c:v>
                </c:pt>
                <c:pt idx="70">
                  <c:v>SENSOR DE TEMPERATURA P/ CH530</c:v>
                </c:pt>
                <c:pt idx="71">
                  <c:v>TUBO DE COBRE, RÍGIDO, 0 1"</c:v>
                </c:pt>
                <c:pt idx="72">
                  <c:v>TOMADA DE AR COM VENEZIANA, REGISTRO E FILTRO G3</c:v>
                </c:pt>
                <c:pt idx="73">
                  <c:v>ÓLEO LUBRIFICANTE PARA REDUTOR DE ENGRENAGENS </c:v>
                </c:pt>
                <c:pt idx="74">
                  <c:v>FILTRO DE AR</c:v>
                </c:pt>
                <c:pt idx="75">
                  <c:v>MÓDULO COM INTERFACE COMM4 /PROGRAMÁVEL NO CAMPO</c:v>
                </c:pt>
                <c:pt idx="76">
                  <c:v>VÁLVULA DE REVERSÃO</c:v>
                </c:pt>
                <c:pt idx="77">
                  <c:v>CONDULETE DE ALUMINIO TIPO X, PARA ELETRODUTO ROSCAVEL DE 3/4", COM TAMPA CEGA</c:v>
                </c:pt>
                <c:pt idx="78">
                  <c:v>FILTRO SECADOR 3/8" "ORFS"</c:v>
                </c:pt>
                <c:pt idx="79">
                  <c:v>CHAPA GALVANIZADA #26</c:v>
                </c:pt>
                <c:pt idx="80">
                  <c:v>TUBO DE COBRE, RÍGIDO, 0 1.5/8"</c:v>
                </c:pt>
                <c:pt idx="81">
                  <c:v>O-RING DE NEOPRENE</c:v>
                </c:pt>
                <c:pt idx="82">
                  <c:v>CHAPA GALVANIZADA #24</c:v>
                </c:pt>
                <c:pt idx="83">
                  <c:v>CHAPA GALVANIZADA #22</c:v>
                </c:pt>
                <c:pt idx="84">
                  <c:v>CABO MULTIPOLAR DE COBRE, FLEXIVEL, CLASSE 4 OU 5, ISOLACAO EM HEPR, COBERTURA EM PVC-ST2, ANTICHAMA BWF-B, 0,6/1 KV, 3 CONDUTORES DE 2,5 MM2</c:v>
                </c:pt>
                <c:pt idx="85">
                  <c:v>PLACA DE ESPUMA DE POLIURETANO POLIÉSTER</c:v>
                </c:pt>
                <c:pt idx="86">
                  <c:v>SOLDA EM VARETA FOSCOPER, D = *2,5* MM X COMPRIMENTO 500 MM</c:v>
                </c:pt>
                <c:pt idx="87">
                  <c:v>TUBO DE COBRE, RÍGIDO, 0 1.3/8"</c:v>
                </c:pt>
                <c:pt idx="88">
                  <c:v>PRESSOSTATO DIFERENCIAL DE AR </c:v>
                </c:pt>
                <c:pt idx="89">
                  <c:v>FITA AÇO INOX PARA CINTAR DUTOS, L = 19 MM, E = 0,5 MM (ROLO DE 30M)</c:v>
                </c:pt>
                <c:pt idx="90">
                  <c:v>CORREIA A - 54</c:v>
                </c:pt>
                <c:pt idx="91">
                  <c:v>ADESIVO ACRILICO DE BASE AQUOSA / COLA DE CONTATO</c:v>
                </c:pt>
                <c:pt idx="92">
                  <c:v>TUBO DE COBRE, RÍGIDO, 0 1/2"</c:v>
                </c:pt>
                <c:pt idx="93">
                  <c:v>BOIA DE NÍVEL </c:v>
                </c:pt>
                <c:pt idx="94">
                  <c:v>CABO FLEXIVEL PVC 750 V, 4 CONDUTORES DE 1,5 MM2</c:v>
                </c:pt>
                <c:pt idx="95">
                  <c:v>CURVA, COBRE 90º DIÂMETRO 1 1/8"</c:v>
                </c:pt>
                <c:pt idx="96">
                  <c:v>MODULO DUPLO ENTR. BINARIA PLACA CIRC. IMPRC/COMP-CODE 00718507</c:v>
                </c:pt>
                <c:pt idx="97">
                  <c:v>JUNCAO SIMPLES, PVC SERIE R, DN 150 X 150 MM, PARA ESGOTO PREDIAL</c:v>
                </c:pt>
                <c:pt idx="98">
                  <c:v>CENTRAL MANIFOLD 1 X 1</c:v>
                </c:pt>
                <c:pt idx="99">
                  <c:v>SILICONE ACETICO USO GERAL INCOLOR 280 G</c:v>
                </c:pt>
                <c:pt idx="100">
                  <c:v>ROLAMENTO DE MOTOR 6206/6302</c:v>
                </c:pt>
                <c:pt idx="101">
                  <c:v>TURBINA SPLIT</c:v>
                </c:pt>
                <c:pt idx="102">
                  <c:v>TURBINA CASSETE</c:v>
                </c:pt>
                <c:pt idx="103">
                  <c:v>CURVA, COBRE 90º DIÂMETRO 3/8"</c:v>
                </c:pt>
                <c:pt idx="104">
                  <c:v>CABO DE COBRE, FLEXIVEL, CLASSE 4 OU 5, ISOLACAO EM PVC/A, ANTICHAMA BWF-B, COBERTURA PVC-ST1, ANTICHAMA BWF-B, 1 CONDUTOR, 0,6/1 KV, SECAO NOMINAL 6 MM2</c:v>
                </c:pt>
                <c:pt idx="105">
                  <c:v>VÁLVULA DE SERVIÇO</c:v>
                </c:pt>
                <c:pt idx="106">
                  <c:v>PARAFUSO FLANG PHILLIPS BROCANTE  4,2 x 19MM</c:v>
                </c:pt>
                <c:pt idx="107">
                  <c:v>TUBO DE COBRE, FLEXÍVEL, 0 1"</c:v>
                </c:pt>
                <c:pt idx="108">
                  <c:v>SENSOR DE TEMPERATURA DE DUTO COM HASTE DE 4" DO TIPO 10K - CURVA III</c:v>
                </c:pt>
                <c:pt idx="109">
                  <c:v>TUBO DE COBRE, RÍGIDO, 0 1.1/8"</c:v>
                </c:pt>
                <c:pt idx="110">
                  <c:v>ELETRODUTO FLEXIVEL, EM FITA DE ACO GALVANIZADO, REVESTIDO COM PVC PRETO, DIAMETRO EXTERNO DE 25 MM, DN = 1", TIPO SEALTUBO</c:v>
                </c:pt>
                <c:pt idx="111">
                  <c:v>ISOLAMENTO TÉRMICO 7/8"</c:v>
                </c:pt>
                <c:pt idx="112">
                  <c:v>VALVULA GAVETA BRUTA, BITOLA 4"</c:v>
                </c:pt>
                <c:pt idx="113">
                  <c:v>TUBO DE PVC 200 MM</c:v>
                </c:pt>
                <c:pt idx="114">
                  <c:v>TE, PVC, SERIE R, 150 X 150 MM, PARA ESGOTO PREDIAL</c:v>
                </c:pt>
                <c:pt idx="115">
                  <c:v>SENSOR DE TEMPERATURA DE IMERSÃO</c:v>
                </c:pt>
                <c:pt idx="116">
                  <c:v>LAMINA DE SERRA 1/2X12"</c:v>
                </c:pt>
                <c:pt idx="117">
                  <c:v>PLACA DE ISOPOR </c:v>
                </c:pt>
                <c:pt idx="118">
                  <c:v>FITA ISOLANTE ADESIVA ANTICHAMA, USO ATE 750 V, EM ROLO DE 19 MM X 20 M</c:v>
                </c:pt>
                <c:pt idx="119">
                  <c:v>SOLDA ESTANHO/COBRE  (CARRETEL 500 GRAMAS)</c:v>
                </c:pt>
                <c:pt idx="120">
                  <c:v>ISOLAMENTO TÉRMICO 1/2"</c:v>
                </c:pt>
                <c:pt idx="121">
                  <c:v>MOTOR VENTILADOR DO EVAPORADOR</c:v>
                </c:pt>
                <c:pt idx="122">
                  <c:v>AGENTE DESENGRIPANDE TIPO(WD)</c:v>
                </c:pt>
                <c:pt idx="123">
                  <c:v>GÁS NITROGÊNIO </c:v>
                </c:pt>
                <c:pt idx="124">
                  <c:v>SUPORTE PARA CONDENSADORAS</c:v>
                </c:pt>
                <c:pt idx="125">
                  <c:v>CAPACITOR DIVERSOS</c:v>
                </c:pt>
                <c:pt idx="126">
                  <c:v>GRELHA DE RETORNO 625 X 625</c:v>
                </c:pt>
                <c:pt idx="127">
                  <c:v>ISOLAMENTO TÉRMICO 3/4"</c:v>
                </c:pt>
                <c:pt idx="128">
                  <c:v>ELETRODUTO FLEXIVEL, EM FITA DE ACO GALVANIZADO, REVESTIDO COM PVC PRETO, DIAMETRO EXTERNO DE 25 MM, DN = 3/4", TIPO SEALTUBO</c:v>
                </c:pt>
                <c:pt idx="129">
                  <c:v>GRELHA DE RETORNO 825 X 525</c:v>
                </c:pt>
                <c:pt idx="130">
                  <c:v>CABO DE COBRE, FLEXIVEL, CLASSE 4 OU 5, ISOLACAO EM PVC/A, ANTICHAMA BWF-B, COBERTURA PVC-ST1, ANTICHAMA BWF-B, 1 CONDUTOR, 0,6/1 KV, SECAO NOMINAL 4 MM2</c:v>
                </c:pt>
                <c:pt idx="131">
                  <c:v>KIT ELEMENTO DO FILTRO P/ YK/Y</c:v>
                </c:pt>
                <c:pt idx="132">
                  <c:v>TURBINA PISO-TETO (CENTRÍFUGA)</c:v>
                </c:pt>
                <c:pt idx="133">
                  <c:v>KIT PLACA UNIVERSAL - EVAPORADORA E CONDENSADORA</c:v>
                </c:pt>
                <c:pt idx="134">
                  <c:v>DISCO DE CORTE DIAMANTADO SEGMENTADO, DIAMETRO DE *110* MM, FURO DE 20 MM</c:v>
                </c:pt>
                <c:pt idx="135">
                  <c:v>CURVA, COBRE 90º DIÂMETRO 5/8"</c:v>
                </c:pt>
                <c:pt idx="136">
                  <c:v>CURVA, COBRE 90º DIÂMETRO 7/8"</c:v>
                </c:pt>
                <c:pt idx="137">
                  <c:v>TAMPA CEGA EM PVC PARA CONDULETE 4 X 2"</c:v>
                </c:pt>
                <c:pt idx="138">
                  <c:v>ELETRODUTO EM ACO GALVANIZADO ELETROLITICO, LEVE, DIAMETRO 3/4",PAREDE DE 0,90 MM</c:v>
                </c:pt>
                <c:pt idx="139">
                  <c:v>LUVA, COBRE, DIÂMETRO 1.3/8"</c:v>
                </c:pt>
                <c:pt idx="140">
                  <c:v>FITA VEDA ROSCA, EM PTFE, ROLO DE 18 MM X 10 M (L X C)</c:v>
                </c:pt>
                <c:pt idx="141">
                  <c:v>LUBRIFICANTE SPRAY GAR LUB OU SIMILAR</c:v>
                </c:pt>
                <c:pt idx="142">
                  <c:v>SOLDA EM BARRA DE ESTANHO-CHUNBO 50/50</c:v>
                </c:pt>
                <c:pt idx="143">
                  <c:v>BROCA SDS PLUS IRWIN 6 x 160mm</c:v>
                </c:pt>
                <c:pt idx="144">
                  <c:v>TUBO DE PVC 150 MM</c:v>
                </c:pt>
                <c:pt idx="145">
                  <c:v>COLA DE CONTATO </c:v>
                </c:pt>
                <c:pt idx="146">
                  <c:v>FILTRO SECADOR TIPO TELA SOLDÁVEL</c:v>
                </c:pt>
                <c:pt idx="147">
                  <c:v>Tela Mesh para filtro Y 12 "</c:v>
                </c:pt>
                <c:pt idx="148">
                  <c:v>JOELHO, PVC SERIE R, 90 GRAUS, DN 150 MM, PARA ESGOTO PREDIAL</c:v>
                </c:pt>
                <c:pt idx="149">
                  <c:v>MOTOR VENTILADOR DO CONDENSADOR</c:v>
                </c:pt>
                <c:pt idx="150">
                  <c:v>CONTROLE REMOTO UNIVERSAL</c:v>
                </c:pt>
                <c:pt idx="151">
                  <c:v>BOIA DE NÍVEL  </c:v>
                </c:pt>
                <c:pt idx="152">
                  <c:v>ESPUMA EXPANSIVA DE POLIURETANO</c:v>
                </c:pt>
                <c:pt idx="153">
                  <c:v>BOX CURVO DE 3/4" S/R </c:v>
                </c:pt>
                <c:pt idx="154">
                  <c:v>ISOLAMENTO TÉRMICO 5/8"</c:v>
                </c:pt>
                <c:pt idx="155">
                  <c:v>ISOLAMENTO TÉRMICO 3/8"</c:v>
                </c:pt>
                <c:pt idx="156">
                  <c:v>TERMOSTATO</c:v>
                </c:pt>
                <c:pt idx="157">
                  <c:v>TRANSFORMADOR</c:v>
                </c:pt>
                <c:pt idx="158">
                  <c:v>TERMINAL METALICO A PRESSAO 1 CABO, PARA CABOS DE 4 A 10 MM2, COM 2 FUROS PARA FIXACAO</c:v>
                </c:pt>
                <c:pt idx="159">
                  <c:v>KIT DE CALÇOS DO MOTOR COMPRESSOR (4 UNIDADES)</c:v>
                </c:pt>
                <c:pt idx="160">
                  <c:v>VALVULA GAVETA BRUTA, BITOLA 2 1/2"</c:v>
                </c:pt>
                <c:pt idx="161">
                  <c:v>ESTOPA</c:v>
                </c:pt>
                <c:pt idx="162">
                  <c:v>ANEL DE SELAGEM P/ VÁLVULA DE ALÍVIO</c:v>
                </c:pt>
                <c:pt idx="163">
                  <c:v>FUNDO ANTICORROSIVO PARA METAIS FERROSOS (ZARCAO)</c:v>
                </c:pt>
                <c:pt idx="164">
                  <c:v>ARRUELA LISA 5 /16 ZINCADA</c:v>
                </c:pt>
                <c:pt idx="165">
                  <c:v>MOTOR DE PASSO DO DIFUSOR</c:v>
                </c:pt>
                <c:pt idx="166">
                  <c:v>THINNER </c:v>
                </c:pt>
                <c:pt idx="167">
                  <c:v>LUVA, COBRE, DIÂMETRO 1.1/8"</c:v>
                </c:pt>
                <c:pt idx="168">
                  <c:v>LUVA, COBRE, DIÂMETRO 7/8"</c:v>
                </c:pt>
                <c:pt idx="169">
                  <c:v>DETERGENTE </c:v>
                </c:pt>
                <c:pt idx="170">
                  <c:v>BROCA DE WIDEA 20MM</c:v>
                </c:pt>
                <c:pt idx="171">
                  <c:v>ABRACADEIRA EM ACO PARA AMARRACAO DE ELETRODUTOS, TIPO D, COM 3/4" E CUNHA DE FIXACAO</c:v>
                </c:pt>
                <c:pt idx="172">
                  <c:v>ESPONJA MULTIUSO COM 10 UNIDADES</c:v>
                </c:pt>
                <c:pt idx="173">
                  <c:v>TINTA EPOXI </c:v>
                </c:pt>
                <c:pt idx="174">
                  <c:v>CABO DE COBRE, FLEXIVEL, CLASSE 4 OU 5, ISOLACAO EM PVC/A, ANTICHAMA BWF-B, 1 CONDUTOR, 450/750 V, SECAO NOMINAL 1,5 MM2</c:v>
                </c:pt>
                <c:pt idx="175">
                  <c:v>O-RING </c:v>
                </c:pt>
                <c:pt idx="176">
                  <c:v>CHUMBADOR 5/16" X 2"</c:v>
                </c:pt>
                <c:pt idx="177">
                  <c:v>BARRA ROSCADA 5 /16 X 3M</c:v>
                </c:pt>
                <c:pt idx="178">
                  <c:v>JAQUETA E CONE 1/4"</c:v>
                </c:pt>
                <c:pt idx="179">
                  <c:v>CHUMBADOR 1/4" X 2"</c:v>
                </c:pt>
                <c:pt idx="180">
                  <c:v>FITA AUTOFUSÃO 19MM X 20M</c:v>
                </c:pt>
                <c:pt idx="181">
                  <c:v>SELO O-RING</c:v>
                </c:pt>
                <c:pt idx="182">
                  <c:v>SENSOR DE TEMPERATURA</c:v>
                </c:pt>
                <c:pt idx="183">
                  <c:v>BARRA ROSCADA 1/4 X 3M</c:v>
                </c:pt>
                <c:pt idx="184">
                  <c:v>ARAME RECOZIDO 16 BWG, D = 1,65 MM (0,016 KG/M) OU 18 BWG, D = 1,25 MM (0,01 KG/M)</c:v>
                </c:pt>
                <c:pt idx="185">
                  <c:v>HÉLICE DA UNIDADE CONDENSADORA</c:v>
                </c:pt>
                <c:pt idx="186">
                  <c:v>ACIDO SULFÔNICO PARA USO EM LIMPEZA "LM (thillex)"</c:v>
                </c:pt>
                <c:pt idx="187">
                  <c:v>VALVULA GAVETA BRUTA, BITOLA 1 1/2"</c:v>
                </c:pt>
                <c:pt idx="188">
                  <c:v>FITA CREPE ROLO DE *25* MM X 50 M</c:v>
                </c:pt>
                <c:pt idx="189">
                  <c:v>PORCA 5/8</c:v>
                </c:pt>
                <c:pt idx="190">
                  <c:v>VALVULA GAVETA BRUTA, BITOLA 2"</c:v>
                </c:pt>
                <c:pt idx="191">
                  <c:v>ELETRODUTO FLEXIVEL, EM FITA DE ACO GALVANIZADO, REVESTIDO COM PVC PRETO, DIAMETRO EXTERNO DE 25 MM, DN = 3/8", TIPO SEALTUBO</c:v>
                </c:pt>
                <c:pt idx="192">
                  <c:v>PORCA 1/2</c:v>
                </c:pt>
                <c:pt idx="193">
                  <c:v>LIXA EM FOLHA PARA FERRO, NUNERO 150</c:v>
                </c:pt>
                <c:pt idx="194">
                  <c:v>PASTA PARA SOLDA DE TUBOS E CONEXOES DE COBRE (EMBALAGEM COM 250 G)</c:v>
                </c:pt>
                <c:pt idx="195">
                  <c:v>PERFIL PERFILADO 19X38 # 20</c:v>
                </c:pt>
                <c:pt idx="196">
                  <c:v>DISJUNTOR TERMOMAGNETICO PARA TRILHO DIN (IEC), TRIPOLAR, 10 - 50 A</c:v>
                </c:pt>
                <c:pt idx="197">
                  <c:v>REBITE DE ALUNINIO VAZADO DE REPUXO, 3,2 X 8 MM (1KG = 1025 UNIDADES)</c:v>
                </c:pt>
                <c:pt idx="198">
                  <c:v>FITA METALICA PERFURADA, L = *18* MM, ROLO DE 30 M, CARGA RECOMENDADA = *30* KGF</c:v>
                </c:pt>
                <c:pt idx="199">
                  <c:v>GANCHO C/ BUCHA  4.4 X 70 - 8MM</c:v>
                </c:pt>
                <c:pt idx="200">
                  <c:v>PARAFUSO FLANFG  PHILLIPS BROCANTE  4,2 x 32MM</c:v>
                </c:pt>
                <c:pt idx="201">
                  <c:v>SABÃO EM PÓ</c:v>
                </c:pt>
                <c:pt idx="202">
                  <c:v>TERMINAL METALICO A PRESSAO PARA 1 CABO DE 25 MM2, COM 1 FURO DE FIXACAO</c:v>
                </c:pt>
                <c:pt idx="203">
                  <c:v>LUVA, COBRE, DIÂMETRO 5/8"</c:v>
                </c:pt>
                <c:pt idx="204">
                  <c:v>TINTA ESMALTE SINTETICO  ACETINADO</c:v>
                </c:pt>
                <c:pt idx="205">
                  <c:v>QUEROSENE</c:v>
                </c:pt>
                <c:pt idx="206">
                  <c:v>FITA DE VEDACAO ADESIVA, EM ESPUMA POLIETILENO, PRETA, L = 10 MM, E = 4 MM</c:v>
                </c:pt>
                <c:pt idx="207">
                  <c:v>LIXA D'AGUA EM FOLHA, GRAO 100</c:v>
                </c:pt>
                <c:pt idx="208">
                  <c:v>PORCA SEXTAVADA 1/4"</c:v>
                </c:pt>
                <c:pt idx="209">
                  <c:v>CONECTOR RETO DE ALUMINIO PARA ELETRODUTO DE 3/4", PARA ADAPTAR ENTRADA DE ELETRODUTO METALICO FLEXIVEL EM QUADROS</c:v>
                </c:pt>
                <c:pt idx="210">
                  <c:v>TRINCHA CERDAS GRIS 1.1/2" (38 MM)</c:v>
                </c:pt>
                <c:pt idx="211">
                  <c:v>LIMPADOR MULTIUSO 500ML VEJA OU SIMILAR</c:v>
                </c:pt>
                <c:pt idx="212">
                  <c:v>TERMINAL METALICO A PRESSAO PARA 1 CABO DE 16 MM2, COM 1 FURO DE FIXACAO</c:v>
                </c:pt>
                <c:pt idx="213">
                  <c:v>FITA ISOLANTE ADESIVA ANTICHAMA, USO ATE 750 V, EM ROLO DE 19 MM X 5 M</c:v>
                </c:pt>
                <c:pt idx="214">
                  <c:v>TERMINAL PRÉ ISOLADO PARA CABO 4MM2</c:v>
                </c:pt>
                <c:pt idx="215">
                  <c:v>TERMINAL PRÉ ISOLADO PARA CABO 6MM2</c:v>
                </c:pt>
                <c:pt idx="216">
                  <c:v>VALVULA GAVETA BRUTA, BITOLA 1"</c:v>
                </c:pt>
                <c:pt idx="217">
                  <c:v>ZARCÃO </c:v>
                </c:pt>
                <c:pt idx="218">
                  <c:v>SACO DE RÁFIA</c:v>
                </c:pt>
                <c:pt idx="219">
                  <c:v>ARRUELA EM ALUMINIO, COM ROSCA, DE 3/4", PARA ELETRODUTO</c:v>
                </c:pt>
                <c:pt idx="220">
                  <c:v>FITA ISOLANTE DE BORRACHA AUTOFUSAO, USO ATE 69 KV (ALTA TENSAO)</c:v>
                </c:pt>
                <c:pt idx="221">
                  <c:v>LIXA EM FOLHA PARA PAREDE OU MADEIRA, NUMERO 120 (COR VERMELHA)</c:v>
                </c:pt>
                <c:pt idx="222">
                  <c:v>LIXA EM FOLHA PARA FERRO, NUMERO 150</c:v>
                </c:pt>
                <c:pt idx="223">
                  <c:v>ABRACADEIRA EM ACO PARA AMARRACAO DE ELETRODUTOS, TIPO D, COM 1" E CUNHA DE FIXACAO</c:v>
                </c:pt>
                <c:pt idx="224">
                  <c:v>SELANTE DE BASE ASFALTICA PARA VEDACAO</c:v>
                </c:pt>
                <c:pt idx="225">
                  <c:v>PORCA 3/8</c:v>
                </c:pt>
                <c:pt idx="226">
                  <c:v>PORCA SEXTAVADA 5/16"</c:v>
                </c:pt>
                <c:pt idx="227">
                  <c:v>TERMINAL A COMPRESSAO EM COBRE ESTANHADO PARA CABO 25 MM2, 1 FURO E 1 COMPRESSAO, PARA PARAFUSO DE FIXACAO M8</c:v>
                </c:pt>
                <c:pt idx="228">
                  <c:v>PASTA LUBRIFICANTE PARA TUBOS E CONEXOES COM JUNTA ELASTICA (USO EM PVC, ACO, POLIETILENO E OUTROS) (POTE DE 3.500* G)</c:v>
                </c:pt>
                <c:pt idx="229">
                  <c:v>TERMINAL PRÉ ISOLADO PARA CABO 2,5MM2</c:v>
                </c:pt>
                <c:pt idx="230">
                  <c:v>CONECTOR RETO DE ALUMINIO PARA ELETRODUTO DE 1", PARA ADAPTAR ENTRADA DE ELETRODUTO METALICO FLEXIVEL EM QUADROS</c:v>
                </c:pt>
                <c:pt idx="231">
                  <c:v>ABRACADEIRA RSF 9MM 3/8" X 1/2" (09-13MM)</c:v>
                </c:pt>
                <c:pt idx="232">
                  <c:v>ABRACADEIRA EM ACO PARA AMARRACAO DE ELETRODUTOS, TIPO D, COM 1/2" E CUNHA DE FIXACAO</c:v>
                </c:pt>
                <c:pt idx="233">
                  <c:v>ABRACADEIRA DE NYLON PARA AMARRACAO DE CABOS, COMPRIMENTO DE 150 X*3,6* MM</c:v>
                </c:pt>
                <c:pt idx="234">
                  <c:v>FITA ADESIVA ALUMINIZADA BOPP, L = 50 MM</c:v>
                </c:pt>
                <c:pt idx="235">
                  <c:v>DISJUNTOR TERMOMAGNETICO PARA TRILHO DIN (IEC), MONOPLAR, 6 - 32 A</c:v>
                </c:pt>
                <c:pt idx="236">
                  <c:v>BUCHA EM ALUMINIO, COM ROSCA, DE 3/4", PARA ELETRODUTO</c:v>
                </c:pt>
                <c:pt idx="237">
                  <c:v>TERMINAL A COMPRESSAO EM COBRE ESTANHADO PARA CABO 2,5 MM2, 1 FURO E 1 COMPRESSAO, PARA PARAFUSO DE FIXACAO M5</c:v>
                </c:pt>
                <c:pt idx="238">
                  <c:v>BUCHA EM ALUMINIO, COM ROSCA, DE 1", PARA ELETRODUTO</c:v>
                </c:pt>
                <c:pt idx="239">
                  <c:v>FITA PLASTICA DE ARQUEAR, EM POLIPROPILENO - PP, PRETA, L = 10 MM, E = 0,65 MM</c:v>
                </c:pt>
                <c:pt idx="240">
                  <c:v>GASKET FLARE 1/4 OD TUBE</c:v>
                </c:pt>
                <c:pt idx="241">
                  <c:v>MASSA DE BASE ACRÍLICA, USO INTERNO E EXTERNO,  3M OU SIMILIAR</c:v>
                </c:pt>
                <c:pt idx="242">
                  <c:v>ARRUELA LISA 1/4 ZINCADA</c:v>
                </c:pt>
                <c:pt idx="243">
                  <c:v>REBITE REPUXO 1/4" X 1/2"</c:v>
                </c:pt>
              </c:strCache>
            </c:strRef>
          </c:cat>
          <c:val>
            <c:numRef>
              <c:f>CURVA_ABC_MATERIAL!$B$2:$B$246</c:f>
              <c:numCache>
                <c:formatCode>#,##0.00</c:formatCode>
                <c:ptCount val="244"/>
                <c:pt idx="0">
                  <c:v>175390.27</c:v>
                </c:pt>
                <c:pt idx="1">
                  <c:v>129040.83</c:v>
                </c:pt>
                <c:pt idx="2">
                  <c:v>107100</c:v>
                </c:pt>
                <c:pt idx="3">
                  <c:v>98770.93</c:v>
                </c:pt>
                <c:pt idx="4">
                  <c:v>95847.359999999986</c:v>
                </c:pt>
                <c:pt idx="5">
                  <c:v>87573.2</c:v>
                </c:pt>
                <c:pt idx="6">
                  <c:v>35955.9</c:v>
                </c:pt>
                <c:pt idx="7">
                  <c:v>31311.37</c:v>
                </c:pt>
                <c:pt idx="8">
                  <c:v>26099.55</c:v>
                </c:pt>
                <c:pt idx="9">
                  <c:v>21875</c:v>
                </c:pt>
                <c:pt idx="10">
                  <c:v>19763.8</c:v>
                </c:pt>
                <c:pt idx="11">
                  <c:v>18128.5</c:v>
                </c:pt>
                <c:pt idx="12">
                  <c:v>18013.5</c:v>
                </c:pt>
                <c:pt idx="13">
                  <c:v>16233.74</c:v>
                </c:pt>
                <c:pt idx="14">
                  <c:v>15895.4</c:v>
                </c:pt>
                <c:pt idx="15">
                  <c:v>14702.4</c:v>
                </c:pt>
                <c:pt idx="16">
                  <c:v>14244.449999999999</c:v>
                </c:pt>
                <c:pt idx="17">
                  <c:v>13147.96</c:v>
                </c:pt>
                <c:pt idx="18">
                  <c:v>13131.64</c:v>
                </c:pt>
                <c:pt idx="19">
                  <c:v>11603.880000000001</c:v>
                </c:pt>
                <c:pt idx="20">
                  <c:v>10836.03</c:v>
                </c:pt>
                <c:pt idx="21">
                  <c:v>9933.86</c:v>
                </c:pt>
                <c:pt idx="22">
                  <c:v>9932.2199999999993</c:v>
                </c:pt>
                <c:pt idx="23">
                  <c:v>9857.7900000000009</c:v>
                </c:pt>
                <c:pt idx="24">
                  <c:v>9457.9499999999989</c:v>
                </c:pt>
                <c:pt idx="25">
                  <c:v>9262.24</c:v>
                </c:pt>
                <c:pt idx="26">
                  <c:v>9168.76</c:v>
                </c:pt>
                <c:pt idx="27">
                  <c:v>9041.2199999999993</c:v>
                </c:pt>
                <c:pt idx="28">
                  <c:v>8840</c:v>
                </c:pt>
                <c:pt idx="29">
                  <c:v>8351.1200000000008</c:v>
                </c:pt>
                <c:pt idx="30">
                  <c:v>8010.8</c:v>
                </c:pt>
                <c:pt idx="31">
                  <c:v>7924.4</c:v>
                </c:pt>
                <c:pt idx="32">
                  <c:v>7615.2</c:v>
                </c:pt>
                <c:pt idx="33">
                  <c:v>7141.1600000000008</c:v>
                </c:pt>
                <c:pt idx="34">
                  <c:v>7110.74</c:v>
                </c:pt>
                <c:pt idx="35">
                  <c:v>6753.9000000000005</c:v>
                </c:pt>
                <c:pt idx="36">
                  <c:v>6378.68</c:v>
                </c:pt>
                <c:pt idx="37">
                  <c:v>6231.14</c:v>
                </c:pt>
                <c:pt idx="38">
                  <c:v>6165</c:v>
                </c:pt>
                <c:pt idx="39">
                  <c:v>6100.6880000000001</c:v>
                </c:pt>
                <c:pt idx="40">
                  <c:v>6058.9500000000007</c:v>
                </c:pt>
                <c:pt idx="41">
                  <c:v>5849.7900000000009</c:v>
                </c:pt>
                <c:pt idx="42">
                  <c:v>5757.76</c:v>
                </c:pt>
                <c:pt idx="43">
                  <c:v>5709.7999999999993</c:v>
                </c:pt>
                <c:pt idx="44">
                  <c:v>5032.45</c:v>
                </c:pt>
                <c:pt idx="45">
                  <c:v>4964.16</c:v>
                </c:pt>
                <c:pt idx="46">
                  <c:v>4607.55</c:v>
                </c:pt>
                <c:pt idx="47">
                  <c:v>4556.24</c:v>
                </c:pt>
                <c:pt idx="48">
                  <c:v>4546.68</c:v>
                </c:pt>
                <c:pt idx="49">
                  <c:v>4422.84</c:v>
                </c:pt>
                <c:pt idx="50">
                  <c:v>4132.8</c:v>
                </c:pt>
                <c:pt idx="51">
                  <c:v>4046.4</c:v>
                </c:pt>
                <c:pt idx="52">
                  <c:v>3726.05</c:v>
                </c:pt>
                <c:pt idx="53">
                  <c:v>3638.52</c:v>
                </c:pt>
                <c:pt idx="54">
                  <c:v>3425.58</c:v>
                </c:pt>
                <c:pt idx="55">
                  <c:v>3375.84</c:v>
                </c:pt>
                <c:pt idx="56">
                  <c:v>3351.6</c:v>
                </c:pt>
                <c:pt idx="57">
                  <c:v>3270.68</c:v>
                </c:pt>
                <c:pt idx="58">
                  <c:v>3186.69</c:v>
                </c:pt>
                <c:pt idx="59">
                  <c:v>3058.36</c:v>
                </c:pt>
                <c:pt idx="60">
                  <c:v>3055</c:v>
                </c:pt>
                <c:pt idx="61">
                  <c:v>2998.76</c:v>
                </c:pt>
                <c:pt idx="62">
                  <c:v>2940</c:v>
                </c:pt>
                <c:pt idx="63">
                  <c:v>2851.18</c:v>
                </c:pt>
                <c:pt idx="64">
                  <c:v>2708.88</c:v>
                </c:pt>
                <c:pt idx="65">
                  <c:v>2701.5600000000004</c:v>
                </c:pt>
                <c:pt idx="66">
                  <c:v>2622.68</c:v>
                </c:pt>
                <c:pt idx="67">
                  <c:v>2604</c:v>
                </c:pt>
                <c:pt idx="68">
                  <c:v>2589</c:v>
                </c:pt>
                <c:pt idx="69">
                  <c:v>2455.8000000000002</c:v>
                </c:pt>
                <c:pt idx="70">
                  <c:v>2165.4899999999998</c:v>
                </c:pt>
                <c:pt idx="71">
                  <c:v>2022.7</c:v>
                </c:pt>
                <c:pt idx="72">
                  <c:v>1944.9600000000003</c:v>
                </c:pt>
                <c:pt idx="73">
                  <c:v>1928.78</c:v>
                </c:pt>
                <c:pt idx="74">
                  <c:v>1876.25</c:v>
                </c:pt>
                <c:pt idx="75">
                  <c:v>1850.75</c:v>
                </c:pt>
                <c:pt idx="76">
                  <c:v>1828.24</c:v>
                </c:pt>
                <c:pt idx="77">
                  <c:v>1663</c:v>
                </c:pt>
                <c:pt idx="78">
                  <c:v>1490.49</c:v>
                </c:pt>
                <c:pt idx="79">
                  <c:v>1428.1120000000001</c:v>
                </c:pt>
                <c:pt idx="80">
                  <c:v>1397.4</c:v>
                </c:pt>
                <c:pt idx="81">
                  <c:v>1311.66</c:v>
                </c:pt>
                <c:pt idx="82">
                  <c:v>1258</c:v>
                </c:pt>
                <c:pt idx="83">
                  <c:v>1250</c:v>
                </c:pt>
                <c:pt idx="84">
                  <c:v>1101</c:v>
                </c:pt>
                <c:pt idx="85">
                  <c:v>1058.9000000000001</c:v>
                </c:pt>
                <c:pt idx="86">
                  <c:v>1040.1600000000001</c:v>
                </c:pt>
                <c:pt idx="87">
                  <c:v>1034.8</c:v>
                </c:pt>
                <c:pt idx="88">
                  <c:v>1024.24</c:v>
                </c:pt>
                <c:pt idx="89">
                  <c:v>1018</c:v>
                </c:pt>
                <c:pt idx="90">
                  <c:v>986</c:v>
                </c:pt>
                <c:pt idx="91">
                  <c:v>984.06000000000006</c:v>
                </c:pt>
                <c:pt idx="92">
                  <c:v>982.69999999999993</c:v>
                </c:pt>
                <c:pt idx="93">
                  <c:v>980.28</c:v>
                </c:pt>
                <c:pt idx="94">
                  <c:v>974</c:v>
                </c:pt>
                <c:pt idx="95">
                  <c:v>972.72</c:v>
                </c:pt>
                <c:pt idx="96">
                  <c:v>914.99</c:v>
                </c:pt>
                <c:pt idx="97">
                  <c:v>868.85</c:v>
                </c:pt>
                <c:pt idx="98">
                  <c:v>854.98</c:v>
                </c:pt>
                <c:pt idx="99">
                  <c:v>850.8</c:v>
                </c:pt>
                <c:pt idx="100">
                  <c:v>850.08000000000015</c:v>
                </c:pt>
                <c:pt idx="101">
                  <c:v>793.48</c:v>
                </c:pt>
                <c:pt idx="102">
                  <c:v>790.4</c:v>
                </c:pt>
                <c:pt idx="103">
                  <c:v>776.64</c:v>
                </c:pt>
                <c:pt idx="104">
                  <c:v>769</c:v>
                </c:pt>
                <c:pt idx="105">
                  <c:v>761.6</c:v>
                </c:pt>
                <c:pt idx="106">
                  <c:v>757.5</c:v>
                </c:pt>
                <c:pt idx="107">
                  <c:v>728.9</c:v>
                </c:pt>
                <c:pt idx="108">
                  <c:v>721.88</c:v>
                </c:pt>
                <c:pt idx="109">
                  <c:v>712.6</c:v>
                </c:pt>
                <c:pt idx="110">
                  <c:v>694.8</c:v>
                </c:pt>
                <c:pt idx="111">
                  <c:v>688.5</c:v>
                </c:pt>
                <c:pt idx="112">
                  <c:v>668.46</c:v>
                </c:pt>
                <c:pt idx="113">
                  <c:v>666.26</c:v>
                </c:pt>
                <c:pt idx="114">
                  <c:v>661.38</c:v>
                </c:pt>
                <c:pt idx="115">
                  <c:v>660.68</c:v>
                </c:pt>
                <c:pt idx="116">
                  <c:v>650</c:v>
                </c:pt>
                <c:pt idx="117">
                  <c:v>649</c:v>
                </c:pt>
                <c:pt idx="118">
                  <c:v>625.1</c:v>
                </c:pt>
                <c:pt idx="119">
                  <c:v>617.20000000000005</c:v>
                </c:pt>
                <c:pt idx="120">
                  <c:v>583.20000000000005</c:v>
                </c:pt>
                <c:pt idx="121">
                  <c:v>557.54</c:v>
                </c:pt>
                <c:pt idx="122">
                  <c:v>554.09999999999991</c:v>
                </c:pt>
                <c:pt idx="123">
                  <c:v>550</c:v>
                </c:pt>
                <c:pt idx="124">
                  <c:v>547.95000000000005</c:v>
                </c:pt>
                <c:pt idx="125">
                  <c:v>547.29999999999995</c:v>
                </c:pt>
                <c:pt idx="126">
                  <c:v>539.13</c:v>
                </c:pt>
                <c:pt idx="127">
                  <c:v>532.09999999999991</c:v>
                </c:pt>
                <c:pt idx="128">
                  <c:v>529.79999999999995</c:v>
                </c:pt>
                <c:pt idx="129">
                  <c:v>529.76</c:v>
                </c:pt>
                <c:pt idx="130">
                  <c:v>528</c:v>
                </c:pt>
                <c:pt idx="131">
                  <c:v>517.27</c:v>
                </c:pt>
                <c:pt idx="132">
                  <c:v>513.05999999999995</c:v>
                </c:pt>
                <c:pt idx="133">
                  <c:v>505.40999999999997</c:v>
                </c:pt>
                <c:pt idx="134">
                  <c:v>497.59999999999997</c:v>
                </c:pt>
                <c:pt idx="135">
                  <c:v>484.55999999999995</c:v>
                </c:pt>
                <c:pt idx="136">
                  <c:v>483.66</c:v>
                </c:pt>
                <c:pt idx="137">
                  <c:v>482.29999999999995</c:v>
                </c:pt>
                <c:pt idx="138">
                  <c:v>477.6</c:v>
                </c:pt>
                <c:pt idx="139">
                  <c:v>467.09999999999997</c:v>
                </c:pt>
                <c:pt idx="140">
                  <c:v>466.8</c:v>
                </c:pt>
                <c:pt idx="141">
                  <c:v>461.75</c:v>
                </c:pt>
                <c:pt idx="142">
                  <c:v>428.24</c:v>
                </c:pt>
                <c:pt idx="143">
                  <c:v>409.75</c:v>
                </c:pt>
                <c:pt idx="144">
                  <c:v>391.93</c:v>
                </c:pt>
                <c:pt idx="145">
                  <c:v>382.7</c:v>
                </c:pt>
                <c:pt idx="146">
                  <c:v>371.85</c:v>
                </c:pt>
                <c:pt idx="147">
                  <c:v>370.5</c:v>
                </c:pt>
                <c:pt idx="148">
                  <c:v>366.4</c:v>
                </c:pt>
                <c:pt idx="149">
                  <c:v>354.95</c:v>
                </c:pt>
                <c:pt idx="150">
                  <c:v>352.79999999999995</c:v>
                </c:pt>
                <c:pt idx="151">
                  <c:v>349.35</c:v>
                </c:pt>
                <c:pt idx="152">
                  <c:v>346.3</c:v>
                </c:pt>
                <c:pt idx="153">
                  <c:v>328</c:v>
                </c:pt>
                <c:pt idx="154">
                  <c:v>327.59999999999997</c:v>
                </c:pt>
                <c:pt idx="155">
                  <c:v>308.10000000000002</c:v>
                </c:pt>
                <c:pt idx="156">
                  <c:v>276.52</c:v>
                </c:pt>
                <c:pt idx="157">
                  <c:v>273</c:v>
                </c:pt>
                <c:pt idx="158">
                  <c:v>268.60000000000002</c:v>
                </c:pt>
                <c:pt idx="159">
                  <c:v>266.07</c:v>
                </c:pt>
                <c:pt idx="160">
                  <c:v>264.99</c:v>
                </c:pt>
                <c:pt idx="161">
                  <c:v>246.85440000000003</c:v>
                </c:pt>
                <c:pt idx="162">
                  <c:v>246.70000000000002</c:v>
                </c:pt>
                <c:pt idx="163">
                  <c:v>239.54999999999998</c:v>
                </c:pt>
                <c:pt idx="164">
                  <c:v>229.99999999999997</c:v>
                </c:pt>
                <c:pt idx="165">
                  <c:v>219.85</c:v>
                </c:pt>
                <c:pt idx="166">
                  <c:v>212.64</c:v>
                </c:pt>
                <c:pt idx="167">
                  <c:v>211.68</c:v>
                </c:pt>
                <c:pt idx="168">
                  <c:v>210.96</c:v>
                </c:pt>
                <c:pt idx="169">
                  <c:v>209.8</c:v>
                </c:pt>
                <c:pt idx="170">
                  <c:v>207.56</c:v>
                </c:pt>
                <c:pt idx="171">
                  <c:v>204.99999999999997</c:v>
                </c:pt>
                <c:pt idx="172">
                  <c:v>184.60000000000002</c:v>
                </c:pt>
                <c:pt idx="173">
                  <c:v>183.28</c:v>
                </c:pt>
                <c:pt idx="174">
                  <c:v>183</c:v>
                </c:pt>
                <c:pt idx="175">
                  <c:v>176.08</c:v>
                </c:pt>
                <c:pt idx="176">
                  <c:v>176</c:v>
                </c:pt>
                <c:pt idx="177">
                  <c:v>174.9</c:v>
                </c:pt>
                <c:pt idx="178">
                  <c:v>170</c:v>
                </c:pt>
                <c:pt idx="179">
                  <c:v>170</c:v>
                </c:pt>
                <c:pt idx="180">
                  <c:v>159.60000000000002</c:v>
                </c:pt>
                <c:pt idx="181">
                  <c:v>159.44</c:v>
                </c:pt>
                <c:pt idx="182">
                  <c:v>158.72</c:v>
                </c:pt>
                <c:pt idx="183">
                  <c:v>154.5</c:v>
                </c:pt>
                <c:pt idx="184">
                  <c:v>154.24</c:v>
                </c:pt>
                <c:pt idx="185">
                  <c:v>151.29</c:v>
                </c:pt>
                <c:pt idx="186">
                  <c:v>150</c:v>
                </c:pt>
                <c:pt idx="187">
                  <c:v>146.68</c:v>
                </c:pt>
                <c:pt idx="188">
                  <c:v>137.79999999999998</c:v>
                </c:pt>
                <c:pt idx="189">
                  <c:v>130.5</c:v>
                </c:pt>
                <c:pt idx="190">
                  <c:v>127.77</c:v>
                </c:pt>
                <c:pt idx="191">
                  <c:v>122.25</c:v>
                </c:pt>
                <c:pt idx="192">
                  <c:v>112.19999999999999</c:v>
                </c:pt>
                <c:pt idx="193">
                  <c:v>111.9</c:v>
                </c:pt>
                <c:pt idx="194">
                  <c:v>110.01</c:v>
                </c:pt>
                <c:pt idx="195">
                  <c:v>109.8</c:v>
                </c:pt>
                <c:pt idx="196">
                  <c:v>101.4</c:v>
                </c:pt>
                <c:pt idx="197">
                  <c:v>97.62</c:v>
                </c:pt>
                <c:pt idx="198">
                  <c:v>92.35</c:v>
                </c:pt>
                <c:pt idx="199">
                  <c:v>89.7</c:v>
                </c:pt>
                <c:pt idx="200">
                  <c:v>87</c:v>
                </c:pt>
                <c:pt idx="201">
                  <c:v>86.32</c:v>
                </c:pt>
                <c:pt idx="202">
                  <c:v>79.900000000000006</c:v>
                </c:pt>
                <c:pt idx="203">
                  <c:v>73.199999999999989</c:v>
                </c:pt>
                <c:pt idx="204">
                  <c:v>72.72</c:v>
                </c:pt>
                <c:pt idx="205">
                  <c:v>71.680000000000007</c:v>
                </c:pt>
                <c:pt idx="206">
                  <c:v>70.5</c:v>
                </c:pt>
                <c:pt idx="207">
                  <c:v>70.199999999999989</c:v>
                </c:pt>
                <c:pt idx="208">
                  <c:v>70</c:v>
                </c:pt>
                <c:pt idx="209">
                  <c:v>67.84</c:v>
                </c:pt>
                <c:pt idx="210">
                  <c:v>66.2</c:v>
                </c:pt>
                <c:pt idx="211">
                  <c:v>65.88</c:v>
                </c:pt>
                <c:pt idx="212">
                  <c:v>63.099999999999994</c:v>
                </c:pt>
                <c:pt idx="213">
                  <c:v>60.099999999999994</c:v>
                </c:pt>
                <c:pt idx="214">
                  <c:v>57.999999999999993</c:v>
                </c:pt>
                <c:pt idx="215">
                  <c:v>57.999999999999993</c:v>
                </c:pt>
                <c:pt idx="216">
                  <c:v>53.31</c:v>
                </c:pt>
                <c:pt idx="217">
                  <c:v>47.91</c:v>
                </c:pt>
                <c:pt idx="218">
                  <c:v>44.400000000000006</c:v>
                </c:pt>
                <c:pt idx="219">
                  <c:v>41.76</c:v>
                </c:pt>
                <c:pt idx="220">
                  <c:v>39.4</c:v>
                </c:pt>
                <c:pt idx="221">
                  <c:v>37.5</c:v>
                </c:pt>
                <c:pt idx="222">
                  <c:v>37.299999999999997</c:v>
                </c:pt>
                <c:pt idx="223">
                  <c:v>35.200000000000003</c:v>
                </c:pt>
                <c:pt idx="224">
                  <c:v>34.92</c:v>
                </c:pt>
                <c:pt idx="225">
                  <c:v>33</c:v>
                </c:pt>
                <c:pt idx="226">
                  <c:v>32.5</c:v>
                </c:pt>
                <c:pt idx="227">
                  <c:v>32.299999999999997</c:v>
                </c:pt>
                <c:pt idx="228">
                  <c:v>30.36</c:v>
                </c:pt>
                <c:pt idx="229">
                  <c:v>28.999999999999996</c:v>
                </c:pt>
                <c:pt idx="230">
                  <c:v>22.68</c:v>
                </c:pt>
                <c:pt idx="231">
                  <c:v>20.5</c:v>
                </c:pt>
                <c:pt idx="232">
                  <c:v>18.799999999999997</c:v>
                </c:pt>
                <c:pt idx="233">
                  <c:v>18</c:v>
                </c:pt>
                <c:pt idx="234">
                  <c:v>18</c:v>
                </c:pt>
                <c:pt idx="235">
                  <c:v>14.44</c:v>
                </c:pt>
                <c:pt idx="236">
                  <c:v>13.559999999999999</c:v>
                </c:pt>
                <c:pt idx="237">
                  <c:v>11.7</c:v>
                </c:pt>
                <c:pt idx="238">
                  <c:v>7.26</c:v>
                </c:pt>
                <c:pt idx="239">
                  <c:v>7.0000000000000009</c:v>
                </c:pt>
                <c:pt idx="240">
                  <c:v>6.9</c:v>
                </c:pt>
                <c:pt idx="241">
                  <c:v>6.65</c:v>
                </c:pt>
                <c:pt idx="242">
                  <c:v>5</c:v>
                </c:pt>
                <c:pt idx="243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E-4E7E-92E4-6870362C1D8C}"/>
            </c:ext>
          </c:extLst>
        </c:ser>
        <c:ser>
          <c:idx val="1"/>
          <c:order val="1"/>
          <c:tx>
            <c:strRef>
              <c:f>CURVA_ABC_MATERIAL!$C$1</c:f>
              <c:strCache>
                <c:ptCount val="1"/>
                <c:pt idx="0">
                  <c:v>% DO 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CURVA_ABC_MATERIAL!$A$2:$A$246</c:f>
              <c:strCache>
                <c:ptCount val="244"/>
                <c:pt idx="0">
                  <c:v>MICROBOARD OPTIVIEW YR</c:v>
                </c:pt>
                <c:pt idx="1">
                  <c:v>CONJUNTO MOTOR E BOMBA COMPLETO</c:v>
                </c:pt>
                <c:pt idx="2">
                  <c:v>CAIXA VAV</c:v>
                </c:pt>
                <c:pt idx="3">
                  <c:v>INVERSOR DE FREQUÊNCIA</c:v>
                </c:pt>
                <c:pt idx="4">
                  <c:v>FLUÍDO REFRIGERANTE GÁS R134A </c:v>
                </c:pt>
                <c:pt idx="5">
                  <c:v>CONTROLADOR CONFIGURÁVEL </c:v>
                </c:pt>
                <c:pt idx="6">
                  <c:v>MOTOR ELETRICO  - 10CV - 380V - 60HZ - TRIFÁSICO</c:v>
                </c:pt>
                <c:pt idx="7">
                  <c:v>MODULO ELETRONICO DYNAVIEW</c:v>
                </c:pt>
                <c:pt idx="8">
                  <c:v>MOTOR ELETRICO 7,5CV - 380V - 60HZ - TRIFÁSICO</c:v>
                </c:pt>
                <c:pt idx="9">
                  <c:v>DIFUSOR DE INSUFLAMENTO </c:v>
                </c:pt>
                <c:pt idx="10">
                  <c:v>TUBO DE COBRE, FLEXÍVEL, 0 5/8"</c:v>
                </c:pt>
                <c:pt idx="11">
                  <c:v>TUBO DE COBRE, FLEXÍVEL, 0 3/8"</c:v>
                </c:pt>
                <c:pt idx="12">
                  <c:v>CORREIA BXS - 44/46/48/83</c:v>
                </c:pt>
                <c:pt idx="13">
                  <c:v>COMPRESSOR ROTATIVO INVERTER R32 60.000 BTU/H – 220 V / 110 V</c:v>
                </c:pt>
                <c:pt idx="14">
                  <c:v>TUBO DE COBRE, FLEXÍVEL, 0 1/2"</c:v>
                </c:pt>
                <c:pt idx="15">
                  <c:v>CONTROLADOR DE TEMPERATURA AMBIENTE</c:v>
                </c:pt>
                <c:pt idx="16">
                  <c:v>GÁS R-32 </c:v>
                </c:pt>
                <c:pt idx="17">
                  <c:v>MOTOR ELÉTRICO</c:v>
                </c:pt>
                <c:pt idx="18">
                  <c:v>ATUADOR VÁLVULA BORBOLETA</c:v>
                </c:pt>
                <c:pt idx="19">
                  <c:v>VALVULA GAVETA CORPO WCB HASTE ASCENDENTE 8" EXTREM FLANGE ANSI 150LBS</c:v>
                </c:pt>
                <c:pt idx="20">
                  <c:v>SENSOR DE NIVEL DE REFRIGERANTE DOS CHILLERS MODELO RTAC</c:v>
                </c:pt>
                <c:pt idx="21">
                  <c:v>FILTRO DE OLEO COMPLETO</c:v>
                </c:pt>
                <c:pt idx="22">
                  <c:v>ÓLEO LUBRIFICANTE </c:v>
                </c:pt>
                <c:pt idx="23">
                  <c:v>FILTRO OLEO 1.31-12SAE 5.5DIA X16.10LG</c:v>
                </c:pt>
                <c:pt idx="24">
                  <c:v>MANTA FILTRANTE </c:v>
                </c:pt>
                <c:pt idx="25">
                  <c:v>DUTO FLEXÍVEL ISOLADO 200MM</c:v>
                </c:pt>
                <c:pt idx="26">
                  <c:v>GRAXA</c:v>
                </c:pt>
                <c:pt idx="27">
                  <c:v>TERMOSTATO POTENCIOMÉTRICO</c:v>
                </c:pt>
                <c:pt idx="28">
                  <c:v>CORREIA B - 32/34/39/40/45/46</c:v>
                </c:pt>
                <c:pt idx="29">
                  <c:v>SOLUÇÃO LIMPEZA PAINEL VSD PYT</c:v>
                </c:pt>
                <c:pt idx="30">
                  <c:v> VÁLVULA TIPO WAFER 8" </c:v>
                </c:pt>
                <c:pt idx="31">
                  <c:v>MANTA DE LÃ DE VIDRO COM PAPEL KRAFT ALUMINIZADO</c:v>
                </c:pt>
                <c:pt idx="32">
                  <c:v>TUBO DE COBRE, FLEXÍVEL, 0 1/4"</c:v>
                </c:pt>
                <c:pt idx="33">
                  <c:v>DUTO FLEXÍVEL ISOLADO 150MM</c:v>
                </c:pt>
                <c:pt idx="34">
                  <c:v>PLACA INVERTER CONDENSADORA</c:v>
                </c:pt>
                <c:pt idx="35">
                  <c:v>MANÔMETRO RETO DE ÁGUA</c:v>
                </c:pt>
                <c:pt idx="36">
                  <c:v>TERMOSTATO COM CONTROLE PID</c:v>
                </c:pt>
                <c:pt idx="37">
                  <c:v>VÁLVULA DE BLOQUEIO</c:v>
                </c:pt>
                <c:pt idx="38">
                  <c:v>TUBO DE COBRE, FLEXÍVEL, 0 3/4"</c:v>
                </c:pt>
                <c:pt idx="39">
                  <c:v>GÁS R-22</c:v>
                </c:pt>
                <c:pt idx="40">
                  <c:v>VÁLVULA DE ALÍVIO</c:v>
                </c:pt>
                <c:pt idx="41">
                  <c:v>GÁS R410A </c:v>
                </c:pt>
                <c:pt idx="42">
                  <c:v>SENSOR DE PRESSÃO DIFERENCIAL </c:v>
                </c:pt>
                <c:pt idx="43">
                  <c:v>TRANSDUTOR DE PRESSÃO</c:v>
                </c:pt>
                <c:pt idx="44">
                  <c:v> MODULO DUPLO TRIAC SAIDA COM CONECTORES CODE 00718109</c:v>
                </c:pt>
                <c:pt idx="45">
                  <c:v>CONVERSOR DE MÍDIA </c:v>
                </c:pt>
                <c:pt idx="46">
                  <c:v>BOMBA DE DRENO DO CONDENSADOR</c:v>
                </c:pt>
                <c:pt idx="47">
                  <c:v>QUADRO; ENTRADA BINARIA DUPLA DE ALTA TENSAO, COM CONECTORES PLUGGAVEIS, NECESSARIA PROGRAMACAO</c:v>
                </c:pt>
                <c:pt idx="48">
                  <c:v>POCO TERMOMETRICO</c:v>
                </c:pt>
                <c:pt idx="49">
                  <c:v>GÁS R134A </c:v>
                </c:pt>
                <c:pt idx="50">
                  <c:v>ELEMENTO FILTRANTE DE OLEO PARA COMPRESSOR SEMI HERMETICO</c:v>
                </c:pt>
                <c:pt idx="51">
                  <c:v>COMPRESSOR ROTATIVO INVERTER R32 36.000 BTU/H – 220 V / 110 V</c:v>
                </c:pt>
                <c:pt idx="52">
                  <c:v>MODULO CIRC. IMPR. ENTRADA ALIMENT- FONTE CH530 27 VACODE-0</c:v>
                </c:pt>
                <c:pt idx="53">
                  <c:v>VÁLVULA ANGULAR 7/16" -20UNF</c:v>
                </c:pt>
                <c:pt idx="54">
                  <c:v> TRANSDUTOR DE PRESSAO 475PSI, DIMENSOES 4 X 2 X 4 E PESO 0.60LB</c:v>
                </c:pt>
                <c:pt idx="55">
                  <c:v>DUTO FLEXÍVEL 100MM</c:v>
                </c:pt>
                <c:pt idx="56">
                  <c:v>VENTOKIT PARA EXAUSTÃO DE BANHEIRO</c:v>
                </c:pt>
                <c:pt idx="57">
                  <c:v>GRELHA DE RETORNO 325 X 425</c:v>
                </c:pt>
                <c:pt idx="58">
                  <c:v>CONDENSADOR (SERPENTINA)</c:v>
                </c:pt>
                <c:pt idx="59">
                  <c:v> MODULO ELETRONICO RELAY DUPLO PARA CHILLERS RTAC CGAD RTHD</c:v>
                </c:pt>
                <c:pt idx="60">
                  <c:v>TUBO DE COBRE, RÍGIDO,0 1/4"</c:v>
                </c:pt>
                <c:pt idx="61">
                  <c:v>COMPRESSOR ROTATIVO INVERTER R32 18.000 BTU/H – 220 V / 110 V</c:v>
                </c:pt>
                <c:pt idx="62">
                  <c:v>SOLUÇÃO DE RESFRIAMENTO</c:v>
                </c:pt>
                <c:pt idx="63">
                  <c:v>OLEO LUBRIFICANTE SINTETICO POLYOL ESTER POE EM GALAO DE 3,7</c:v>
                </c:pt>
                <c:pt idx="64">
                  <c:v>VALVULA BORBOLETA 5"</c:v>
                </c:pt>
                <c:pt idx="65">
                  <c:v>MANOMETRO RETO DE ÁGUA</c:v>
                </c:pt>
                <c:pt idx="66">
                  <c:v>DISJUNTOR</c:v>
                </c:pt>
                <c:pt idx="67">
                  <c:v>CABO P BLINDADO PARA ALARME E DETECÇÃO DE INCÊNDIO  4 x 1,5mm2</c:v>
                </c:pt>
                <c:pt idx="68">
                  <c:v>COLARINHO COM REGISTRO - 150</c:v>
                </c:pt>
                <c:pt idx="69">
                  <c:v>COLARINHO COM REGISTRO - 200</c:v>
                </c:pt>
                <c:pt idx="70">
                  <c:v>SENSOR DE TEMPERATURA P/ CH530</c:v>
                </c:pt>
                <c:pt idx="71">
                  <c:v>TUBO DE COBRE, RÍGIDO, 0 1"</c:v>
                </c:pt>
                <c:pt idx="72">
                  <c:v>TOMADA DE AR COM VENEZIANA, REGISTRO E FILTRO G3</c:v>
                </c:pt>
                <c:pt idx="73">
                  <c:v>ÓLEO LUBRIFICANTE PARA REDUTOR DE ENGRENAGENS </c:v>
                </c:pt>
                <c:pt idx="74">
                  <c:v>FILTRO DE AR</c:v>
                </c:pt>
                <c:pt idx="75">
                  <c:v>MÓDULO COM INTERFACE COMM4 /PROGRAMÁVEL NO CAMPO</c:v>
                </c:pt>
                <c:pt idx="76">
                  <c:v>VÁLVULA DE REVERSÃO</c:v>
                </c:pt>
                <c:pt idx="77">
                  <c:v>CONDULETE DE ALUMINIO TIPO X, PARA ELETRODUTO ROSCAVEL DE 3/4", COM TAMPA CEGA</c:v>
                </c:pt>
                <c:pt idx="78">
                  <c:v>FILTRO SECADOR 3/8" "ORFS"</c:v>
                </c:pt>
                <c:pt idx="79">
                  <c:v>CHAPA GALVANIZADA #26</c:v>
                </c:pt>
                <c:pt idx="80">
                  <c:v>TUBO DE COBRE, RÍGIDO, 0 1.5/8"</c:v>
                </c:pt>
                <c:pt idx="81">
                  <c:v>O-RING DE NEOPRENE</c:v>
                </c:pt>
                <c:pt idx="82">
                  <c:v>CHAPA GALVANIZADA #24</c:v>
                </c:pt>
                <c:pt idx="83">
                  <c:v>CHAPA GALVANIZADA #22</c:v>
                </c:pt>
                <c:pt idx="84">
                  <c:v>CABO MULTIPOLAR DE COBRE, FLEXIVEL, CLASSE 4 OU 5, ISOLACAO EM HEPR, COBERTURA EM PVC-ST2, ANTICHAMA BWF-B, 0,6/1 KV, 3 CONDUTORES DE 2,5 MM2</c:v>
                </c:pt>
                <c:pt idx="85">
                  <c:v>PLACA DE ESPUMA DE POLIURETANO POLIÉSTER</c:v>
                </c:pt>
                <c:pt idx="86">
                  <c:v>SOLDA EM VARETA FOSCOPER, D = *2,5* MM X COMPRIMENTO 500 MM</c:v>
                </c:pt>
                <c:pt idx="87">
                  <c:v>TUBO DE COBRE, RÍGIDO, 0 1.3/8"</c:v>
                </c:pt>
                <c:pt idx="88">
                  <c:v>PRESSOSTATO DIFERENCIAL DE AR </c:v>
                </c:pt>
                <c:pt idx="89">
                  <c:v>FITA AÇO INOX PARA CINTAR DUTOS, L = 19 MM, E = 0,5 MM (ROLO DE 30M)</c:v>
                </c:pt>
                <c:pt idx="90">
                  <c:v>CORREIA A - 54</c:v>
                </c:pt>
                <c:pt idx="91">
                  <c:v>ADESIVO ACRILICO DE BASE AQUOSA / COLA DE CONTATO</c:v>
                </c:pt>
                <c:pt idx="92">
                  <c:v>TUBO DE COBRE, RÍGIDO, 0 1/2"</c:v>
                </c:pt>
                <c:pt idx="93">
                  <c:v>BOIA DE NÍVEL </c:v>
                </c:pt>
                <c:pt idx="94">
                  <c:v>CABO FLEXIVEL PVC 750 V, 4 CONDUTORES DE 1,5 MM2</c:v>
                </c:pt>
                <c:pt idx="95">
                  <c:v>CURVA, COBRE 90º DIÂMETRO 1 1/8"</c:v>
                </c:pt>
                <c:pt idx="96">
                  <c:v>MODULO DUPLO ENTR. BINARIA PLACA CIRC. IMPRC/COMP-CODE 00718507</c:v>
                </c:pt>
                <c:pt idx="97">
                  <c:v>JUNCAO SIMPLES, PVC SERIE R, DN 150 X 150 MM, PARA ESGOTO PREDIAL</c:v>
                </c:pt>
                <c:pt idx="98">
                  <c:v>CENTRAL MANIFOLD 1 X 1</c:v>
                </c:pt>
                <c:pt idx="99">
                  <c:v>SILICONE ACETICO USO GERAL INCOLOR 280 G</c:v>
                </c:pt>
                <c:pt idx="100">
                  <c:v>ROLAMENTO DE MOTOR 6206/6302</c:v>
                </c:pt>
                <c:pt idx="101">
                  <c:v>TURBINA SPLIT</c:v>
                </c:pt>
                <c:pt idx="102">
                  <c:v>TURBINA CASSETE</c:v>
                </c:pt>
                <c:pt idx="103">
                  <c:v>CURVA, COBRE 90º DIÂMETRO 3/8"</c:v>
                </c:pt>
                <c:pt idx="104">
                  <c:v>CABO DE COBRE, FLEXIVEL, CLASSE 4 OU 5, ISOLACAO EM PVC/A, ANTICHAMA BWF-B, COBERTURA PVC-ST1, ANTICHAMA BWF-B, 1 CONDUTOR, 0,6/1 KV, SECAO NOMINAL 6 MM2</c:v>
                </c:pt>
                <c:pt idx="105">
                  <c:v>VÁLVULA DE SERVIÇO</c:v>
                </c:pt>
                <c:pt idx="106">
                  <c:v>PARAFUSO FLANG PHILLIPS BROCANTE  4,2 x 19MM</c:v>
                </c:pt>
                <c:pt idx="107">
                  <c:v>TUBO DE COBRE, FLEXÍVEL, 0 1"</c:v>
                </c:pt>
                <c:pt idx="108">
                  <c:v>SENSOR DE TEMPERATURA DE DUTO COM HASTE DE 4" DO TIPO 10K - CURVA III</c:v>
                </c:pt>
                <c:pt idx="109">
                  <c:v>TUBO DE COBRE, RÍGIDO, 0 1.1/8"</c:v>
                </c:pt>
                <c:pt idx="110">
                  <c:v>ELETRODUTO FLEXIVEL, EM FITA DE ACO GALVANIZADO, REVESTIDO COM PVC PRETO, DIAMETRO EXTERNO DE 25 MM, DN = 1", TIPO SEALTUBO</c:v>
                </c:pt>
                <c:pt idx="111">
                  <c:v>ISOLAMENTO TÉRMICO 7/8"</c:v>
                </c:pt>
                <c:pt idx="112">
                  <c:v>VALVULA GAVETA BRUTA, BITOLA 4"</c:v>
                </c:pt>
                <c:pt idx="113">
                  <c:v>TUBO DE PVC 200 MM</c:v>
                </c:pt>
                <c:pt idx="114">
                  <c:v>TE, PVC, SERIE R, 150 X 150 MM, PARA ESGOTO PREDIAL</c:v>
                </c:pt>
                <c:pt idx="115">
                  <c:v>SENSOR DE TEMPERATURA DE IMERSÃO</c:v>
                </c:pt>
                <c:pt idx="116">
                  <c:v>LAMINA DE SERRA 1/2X12"</c:v>
                </c:pt>
                <c:pt idx="117">
                  <c:v>PLACA DE ISOPOR </c:v>
                </c:pt>
                <c:pt idx="118">
                  <c:v>FITA ISOLANTE ADESIVA ANTICHAMA, USO ATE 750 V, EM ROLO DE 19 MM X 20 M</c:v>
                </c:pt>
                <c:pt idx="119">
                  <c:v>SOLDA ESTANHO/COBRE  (CARRETEL 500 GRAMAS)</c:v>
                </c:pt>
                <c:pt idx="120">
                  <c:v>ISOLAMENTO TÉRMICO 1/2"</c:v>
                </c:pt>
                <c:pt idx="121">
                  <c:v>MOTOR VENTILADOR DO EVAPORADOR</c:v>
                </c:pt>
                <c:pt idx="122">
                  <c:v>AGENTE DESENGRIPANDE TIPO(WD)</c:v>
                </c:pt>
                <c:pt idx="123">
                  <c:v>GÁS NITROGÊNIO </c:v>
                </c:pt>
                <c:pt idx="124">
                  <c:v>SUPORTE PARA CONDENSADORAS</c:v>
                </c:pt>
                <c:pt idx="125">
                  <c:v>CAPACITOR DIVERSOS</c:v>
                </c:pt>
                <c:pt idx="126">
                  <c:v>GRELHA DE RETORNO 625 X 625</c:v>
                </c:pt>
                <c:pt idx="127">
                  <c:v>ISOLAMENTO TÉRMICO 3/4"</c:v>
                </c:pt>
                <c:pt idx="128">
                  <c:v>ELETRODUTO FLEXIVEL, EM FITA DE ACO GALVANIZADO, REVESTIDO COM PVC PRETO, DIAMETRO EXTERNO DE 25 MM, DN = 3/4", TIPO SEALTUBO</c:v>
                </c:pt>
                <c:pt idx="129">
                  <c:v>GRELHA DE RETORNO 825 X 525</c:v>
                </c:pt>
                <c:pt idx="130">
                  <c:v>CABO DE COBRE, FLEXIVEL, CLASSE 4 OU 5, ISOLACAO EM PVC/A, ANTICHAMA BWF-B, COBERTURA PVC-ST1, ANTICHAMA BWF-B, 1 CONDUTOR, 0,6/1 KV, SECAO NOMINAL 4 MM2</c:v>
                </c:pt>
                <c:pt idx="131">
                  <c:v>KIT ELEMENTO DO FILTRO P/ YK/Y</c:v>
                </c:pt>
                <c:pt idx="132">
                  <c:v>TURBINA PISO-TETO (CENTRÍFUGA)</c:v>
                </c:pt>
                <c:pt idx="133">
                  <c:v>KIT PLACA UNIVERSAL - EVAPORADORA E CONDENSADORA</c:v>
                </c:pt>
                <c:pt idx="134">
                  <c:v>DISCO DE CORTE DIAMANTADO SEGMENTADO, DIAMETRO DE *110* MM, FURO DE 20 MM</c:v>
                </c:pt>
                <c:pt idx="135">
                  <c:v>CURVA, COBRE 90º DIÂMETRO 5/8"</c:v>
                </c:pt>
                <c:pt idx="136">
                  <c:v>CURVA, COBRE 90º DIÂMETRO 7/8"</c:v>
                </c:pt>
                <c:pt idx="137">
                  <c:v>TAMPA CEGA EM PVC PARA CONDULETE 4 X 2"</c:v>
                </c:pt>
                <c:pt idx="138">
                  <c:v>ELETRODUTO EM ACO GALVANIZADO ELETROLITICO, LEVE, DIAMETRO 3/4",PAREDE DE 0,90 MM</c:v>
                </c:pt>
                <c:pt idx="139">
                  <c:v>LUVA, COBRE, DIÂMETRO 1.3/8"</c:v>
                </c:pt>
                <c:pt idx="140">
                  <c:v>FITA VEDA ROSCA, EM PTFE, ROLO DE 18 MM X 10 M (L X C)</c:v>
                </c:pt>
                <c:pt idx="141">
                  <c:v>LUBRIFICANTE SPRAY GAR LUB OU SIMILAR</c:v>
                </c:pt>
                <c:pt idx="142">
                  <c:v>SOLDA EM BARRA DE ESTANHO-CHUNBO 50/50</c:v>
                </c:pt>
                <c:pt idx="143">
                  <c:v>BROCA SDS PLUS IRWIN 6 x 160mm</c:v>
                </c:pt>
                <c:pt idx="144">
                  <c:v>TUBO DE PVC 150 MM</c:v>
                </c:pt>
                <c:pt idx="145">
                  <c:v>COLA DE CONTATO </c:v>
                </c:pt>
                <c:pt idx="146">
                  <c:v>FILTRO SECADOR TIPO TELA SOLDÁVEL</c:v>
                </c:pt>
                <c:pt idx="147">
                  <c:v>Tela Mesh para filtro Y 12 "</c:v>
                </c:pt>
                <c:pt idx="148">
                  <c:v>JOELHO, PVC SERIE R, 90 GRAUS, DN 150 MM, PARA ESGOTO PREDIAL</c:v>
                </c:pt>
                <c:pt idx="149">
                  <c:v>MOTOR VENTILADOR DO CONDENSADOR</c:v>
                </c:pt>
                <c:pt idx="150">
                  <c:v>CONTROLE REMOTO UNIVERSAL</c:v>
                </c:pt>
                <c:pt idx="151">
                  <c:v>BOIA DE NÍVEL  </c:v>
                </c:pt>
                <c:pt idx="152">
                  <c:v>ESPUMA EXPANSIVA DE POLIURETANO</c:v>
                </c:pt>
                <c:pt idx="153">
                  <c:v>BOX CURVO DE 3/4" S/R </c:v>
                </c:pt>
                <c:pt idx="154">
                  <c:v>ISOLAMENTO TÉRMICO 5/8"</c:v>
                </c:pt>
                <c:pt idx="155">
                  <c:v>ISOLAMENTO TÉRMICO 3/8"</c:v>
                </c:pt>
                <c:pt idx="156">
                  <c:v>TERMOSTATO</c:v>
                </c:pt>
                <c:pt idx="157">
                  <c:v>TRANSFORMADOR</c:v>
                </c:pt>
                <c:pt idx="158">
                  <c:v>TERMINAL METALICO A PRESSAO 1 CABO, PARA CABOS DE 4 A 10 MM2, COM 2 FUROS PARA FIXACAO</c:v>
                </c:pt>
                <c:pt idx="159">
                  <c:v>KIT DE CALÇOS DO MOTOR COMPRESSOR (4 UNIDADES)</c:v>
                </c:pt>
                <c:pt idx="160">
                  <c:v>VALVULA GAVETA BRUTA, BITOLA 2 1/2"</c:v>
                </c:pt>
                <c:pt idx="161">
                  <c:v>ESTOPA</c:v>
                </c:pt>
                <c:pt idx="162">
                  <c:v>ANEL DE SELAGEM P/ VÁLVULA DE ALÍVIO</c:v>
                </c:pt>
                <c:pt idx="163">
                  <c:v>FUNDO ANTICORROSIVO PARA METAIS FERROSOS (ZARCAO)</c:v>
                </c:pt>
                <c:pt idx="164">
                  <c:v>ARRUELA LISA 5 /16 ZINCADA</c:v>
                </c:pt>
                <c:pt idx="165">
                  <c:v>MOTOR DE PASSO DO DIFUSOR</c:v>
                </c:pt>
                <c:pt idx="166">
                  <c:v>THINNER </c:v>
                </c:pt>
                <c:pt idx="167">
                  <c:v>LUVA, COBRE, DIÂMETRO 1.1/8"</c:v>
                </c:pt>
                <c:pt idx="168">
                  <c:v>LUVA, COBRE, DIÂMETRO 7/8"</c:v>
                </c:pt>
                <c:pt idx="169">
                  <c:v>DETERGENTE </c:v>
                </c:pt>
                <c:pt idx="170">
                  <c:v>BROCA DE WIDEA 20MM</c:v>
                </c:pt>
                <c:pt idx="171">
                  <c:v>ABRACADEIRA EM ACO PARA AMARRACAO DE ELETRODUTOS, TIPO D, COM 3/4" E CUNHA DE FIXACAO</c:v>
                </c:pt>
                <c:pt idx="172">
                  <c:v>ESPONJA MULTIUSO COM 10 UNIDADES</c:v>
                </c:pt>
                <c:pt idx="173">
                  <c:v>TINTA EPOXI </c:v>
                </c:pt>
                <c:pt idx="174">
                  <c:v>CABO DE COBRE, FLEXIVEL, CLASSE 4 OU 5, ISOLACAO EM PVC/A, ANTICHAMA BWF-B, 1 CONDUTOR, 450/750 V, SECAO NOMINAL 1,5 MM2</c:v>
                </c:pt>
                <c:pt idx="175">
                  <c:v>O-RING </c:v>
                </c:pt>
                <c:pt idx="176">
                  <c:v>CHUMBADOR 5/16" X 2"</c:v>
                </c:pt>
                <c:pt idx="177">
                  <c:v>BARRA ROSCADA 5 /16 X 3M</c:v>
                </c:pt>
                <c:pt idx="178">
                  <c:v>JAQUETA E CONE 1/4"</c:v>
                </c:pt>
                <c:pt idx="179">
                  <c:v>CHUMBADOR 1/4" X 2"</c:v>
                </c:pt>
                <c:pt idx="180">
                  <c:v>FITA AUTOFUSÃO 19MM X 20M</c:v>
                </c:pt>
                <c:pt idx="181">
                  <c:v>SELO O-RING</c:v>
                </c:pt>
                <c:pt idx="182">
                  <c:v>SENSOR DE TEMPERATURA</c:v>
                </c:pt>
                <c:pt idx="183">
                  <c:v>BARRA ROSCADA 1/4 X 3M</c:v>
                </c:pt>
                <c:pt idx="184">
                  <c:v>ARAME RECOZIDO 16 BWG, D = 1,65 MM (0,016 KG/M) OU 18 BWG, D = 1,25 MM (0,01 KG/M)</c:v>
                </c:pt>
                <c:pt idx="185">
                  <c:v>HÉLICE DA UNIDADE CONDENSADORA</c:v>
                </c:pt>
                <c:pt idx="186">
                  <c:v>ACIDO SULFÔNICO PARA USO EM LIMPEZA "LM (thillex)"</c:v>
                </c:pt>
                <c:pt idx="187">
                  <c:v>VALVULA GAVETA BRUTA, BITOLA 1 1/2"</c:v>
                </c:pt>
                <c:pt idx="188">
                  <c:v>FITA CREPE ROLO DE *25* MM X 50 M</c:v>
                </c:pt>
                <c:pt idx="189">
                  <c:v>PORCA 5/8</c:v>
                </c:pt>
                <c:pt idx="190">
                  <c:v>VALVULA GAVETA BRUTA, BITOLA 2"</c:v>
                </c:pt>
                <c:pt idx="191">
                  <c:v>ELETRODUTO FLEXIVEL, EM FITA DE ACO GALVANIZADO, REVESTIDO COM PVC PRETO, DIAMETRO EXTERNO DE 25 MM, DN = 3/8", TIPO SEALTUBO</c:v>
                </c:pt>
                <c:pt idx="192">
                  <c:v>PORCA 1/2</c:v>
                </c:pt>
                <c:pt idx="193">
                  <c:v>LIXA EM FOLHA PARA FERRO, NUNERO 150</c:v>
                </c:pt>
                <c:pt idx="194">
                  <c:v>PASTA PARA SOLDA DE TUBOS E CONEXOES DE COBRE (EMBALAGEM COM 250 G)</c:v>
                </c:pt>
                <c:pt idx="195">
                  <c:v>PERFIL PERFILADO 19X38 # 20</c:v>
                </c:pt>
                <c:pt idx="196">
                  <c:v>DISJUNTOR TERMOMAGNETICO PARA TRILHO DIN (IEC), TRIPOLAR, 10 - 50 A</c:v>
                </c:pt>
                <c:pt idx="197">
                  <c:v>REBITE DE ALUNINIO VAZADO DE REPUXO, 3,2 X 8 MM (1KG = 1025 UNIDADES)</c:v>
                </c:pt>
                <c:pt idx="198">
                  <c:v>FITA METALICA PERFURADA, L = *18* MM, ROLO DE 30 M, CARGA RECOMENDADA = *30* KGF</c:v>
                </c:pt>
                <c:pt idx="199">
                  <c:v>GANCHO C/ BUCHA  4.4 X 70 - 8MM</c:v>
                </c:pt>
                <c:pt idx="200">
                  <c:v>PARAFUSO FLANFG  PHILLIPS BROCANTE  4,2 x 32MM</c:v>
                </c:pt>
                <c:pt idx="201">
                  <c:v>SABÃO EM PÓ</c:v>
                </c:pt>
                <c:pt idx="202">
                  <c:v>TERMINAL METALICO A PRESSAO PARA 1 CABO DE 25 MM2, COM 1 FURO DE FIXACAO</c:v>
                </c:pt>
                <c:pt idx="203">
                  <c:v>LUVA, COBRE, DIÂMETRO 5/8"</c:v>
                </c:pt>
                <c:pt idx="204">
                  <c:v>TINTA ESMALTE SINTETICO  ACETINADO</c:v>
                </c:pt>
                <c:pt idx="205">
                  <c:v>QUEROSENE</c:v>
                </c:pt>
                <c:pt idx="206">
                  <c:v>FITA DE VEDACAO ADESIVA, EM ESPUMA POLIETILENO, PRETA, L = 10 MM, E = 4 MM</c:v>
                </c:pt>
                <c:pt idx="207">
                  <c:v>LIXA D'AGUA EM FOLHA, GRAO 100</c:v>
                </c:pt>
                <c:pt idx="208">
                  <c:v>PORCA SEXTAVADA 1/4"</c:v>
                </c:pt>
                <c:pt idx="209">
                  <c:v>CONECTOR RETO DE ALUMINIO PARA ELETRODUTO DE 3/4", PARA ADAPTAR ENTRADA DE ELETRODUTO METALICO FLEXIVEL EM QUADROS</c:v>
                </c:pt>
                <c:pt idx="210">
                  <c:v>TRINCHA CERDAS GRIS 1.1/2" (38 MM)</c:v>
                </c:pt>
                <c:pt idx="211">
                  <c:v>LIMPADOR MULTIUSO 500ML VEJA OU SIMILAR</c:v>
                </c:pt>
                <c:pt idx="212">
                  <c:v>TERMINAL METALICO A PRESSAO PARA 1 CABO DE 16 MM2, COM 1 FURO DE FIXACAO</c:v>
                </c:pt>
                <c:pt idx="213">
                  <c:v>FITA ISOLANTE ADESIVA ANTICHAMA, USO ATE 750 V, EM ROLO DE 19 MM X 5 M</c:v>
                </c:pt>
                <c:pt idx="214">
                  <c:v>TERMINAL PRÉ ISOLADO PARA CABO 4MM2</c:v>
                </c:pt>
                <c:pt idx="215">
                  <c:v>TERMINAL PRÉ ISOLADO PARA CABO 6MM2</c:v>
                </c:pt>
                <c:pt idx="216">
                  <c:v>VALVULA GAVETA BRUTA, BITOLA 1"</c:v>
                </c:pt>
                <c:pt idx="217">
                  <c:v>ZARCÃO </c:v>
                </c:pt>
                <c:pt idx="218">
                  <c:v>SACO DE RÁFIA</c:v>
                </c:pt>
                <c:pt idx="219">
                  <c:v>ARRUELA EM ALUMINIO, COM ROSCA, DE 3/4", PARA ELETRODUTO</c:v>
                </c:pt>
                <c:pt idx="220">
                  <c:v>FITA ISOLANTE DE BORRACHA AUTOFUSAO, USO ATE 69 KV (ALTA TENSAO)</c:v>
                </c:pt>
                <c:pt idx="221">
                  <c:v>LIXA EM FOLHA PARA PAREDE OU MADEIRA, NUMERO 120 (COR VERMELHA)</c:v>
                </c:pt>
                <c:pt idx="222">
                  <c:v>LIXA EM FOLHA PARA FERRO, NUMERO 150</c:v>
                </c:pt>
                <c:pt idx="223">
                  <c:v>ABRACADEIRA EM ACO PARA AMARRACAO DE ELETRODUTOS, TIPO D, COM 1" E CUNHA DE FIXACAO</c:v>
                </c:pt>
                <c:pt idx="224">
                  <c:v>SELANTE DE BASE ASFALTICA PARA VEDACAO</c:v>
                </c:pt>
                <c:pt idx="225">
                  <c:v>PORCA 3/8</c:v>
                </c:pt>
                <c:pt idx="226">
                  <c:v>PORCA SEXTAVADA 5/16"</c:v>
                </c:pt>
                <c:pt idx="227">
                  <c:v>TERMINAL A COMPRESSAO EM COBRE ESTANHADO PARA CABO 25 MM2, 1 FURO E 1 COMPRESSAO, PARA PARAFUSO DE FIXACAO M8</c:v>
                </c:pt>
                <c:pt idx="228">
                  <c:v>PASTA LUBRIFICANTE PARA TUBOS E CONEXOES COM JUNTA ELASTICA (USO EM PVC, ACO, POLIETILENO E OUTROS) (POTE DE 3.500* G)</c:v>
                </c:pt>
                <c:pt idx="229">
                  <c:v>TERMINAL PRÉ ISOLADO PARA CABO 2,5MM2</c:v>
                </c:pt>
                <c:pt idx="230">
                  <c:v>CONECTOR RETO DE ALUMINIO PARA ELETRODUTO DE 1", PARA ADAPTAR ENTRADA DE ELETRODUTO METALICO FLEXIVEL EM QUADROS</c:v>
                </c:pt>
                <c:pt idx="231">
                  <c:v>ABRACADEIRA RSF 9MM 3/8" X 1/2" (09-13MM)</c:v>
                </c:pt>
                <c:pt idx="232">
                  <c:v>ABRACADEIRA EM ACO PARA AMARRACAO DE ELETRODUTOS, TIPO D, COM 1/2" E CUNHA DE FIXACAO</c:v>
                </c:pt>
                <c:pt idx="233">
                  <c:v>ABRACADEIRA DE NYLON PARA AMARRACAO DE CABOS, COMPRIMENTO DE 150 X*3,6* MM</c:v>
                </c:pt>
                <c:pt idx="234">
                  <c:v>FITA ADESIVA ALUMINIZADA BOPP, L = 50 MM</c:v>
                </c:pt>
                <c:pt idx="235">
                  <c:v>DISJUNTOR TERMOMAGNETICO PARA TRILHO DIN (IEC), MONOPLAR, 6 - 32 A</c:v>
                </c:pt>
                <c:pt idx="236">
                  <c:v>BUCHA EM ALUMINIO, COM ROSCA, DE 3/4", PARA ELETRODUTO</c:v>
                </c:pt>
                <c:pt idx="237">
                  <c:v>TERMINAL A COMPRESSAO EM COBRE ESTANHADO PARA CABO 2,5 MM2, 1 FURO E 1 COMPRESSAO, PARA PARAFUSO DE FIXACAO M5</c:v>
                </c:pt>
                <c:pt idx="238">
                  <c:v>BUCHA EM ALUMINIO, COM ROSCA, DE 1", PARA ELETRODUTO</c:v>
                </c:pt>
                <c:pt idx="239">
                  <c:v>FITA PLASTICA DE ARQUEAR, EM POLIPROPILENO - PP, PRETA, L = 10 MM, E = 0,65 MM</c:v>
                </c:pt>
                <c:pt idx="240">
                  <c:v>GASKET FLARE 1/4 OD TUBE</c:v>
                </c:pt>
                <c:pt idx="241">
                  <c:v>MASSA DE BASE ACRÍLICA, USO INTERNO E EXTERNO,  3M OU SIMILIAR</c:v>
                </c:pt>
                <c:pt idx="242">
                  <c:v>ARRUELA LISA 1/4 ZINCADA</c:v>
                </c:pt>
                <c:pt idx="243">
                  <c:v>REBITE REPUXO 1/4" X 1/2"</c:v>
                </c:pt>
              </c:strCache>
            </c:strRef>
          </c:cat>
          <c:val>
            <c:numRef>
              <c:f>CURVA_ABC_MATERIAL!$C$2:$C$246</c:f>
              <c:numCache>
                <c:formatCode>0.00%</c:formatCode>
                <c:ptCount val="244"/>
                <c:pt idx="0">
                  <c:v>0.13271607808742755</c:v>
                </c:pt>
                <c:pt idx="1">
                  <c:v>9.7643916454125221E-2</c:v>
                </c:pt>
                <c:pt idx="2">
                  <c:v>8.1041507964857401E-2</c:v>
                </c:pt>
                <c:pt idx="3">
                  <c:v>7.4738983289368566E-2</c:v>
                </c:pt>
                <c:pt idx="4">
                  <c:v>7.2526746861349717E-2</c:v>
                </c:pt>
                <c:pt idx="5">
                  <c:v>6.6265772038357151E-2</c:v>
                </c:pt>
                <c:pt idx="6">
                  <c:v>2.7207472980706037E-2</c:v>
                </c:pt>
                <c:pt idx="7">
                  <c:v>2.3693003186233401E-2</c:v>
                </c:pt>
                <c:pt idx="8">
                  <c:v>1.9749270674175482E-2</c:v>
                </c:pt>
                <c:pt idx="9">
                  <c:v>1.6552595581057476E-2</c:v>
                </c:pt>
                <c:pt idx="10">
                  <c:v>1.4955071476338457E-2</c:v>
                </c:pt>
                <c:pt idx="11">
                  <c:v>1.3717656182454879E-2</c:v>
                </c:pt>
                <c:pt idx="12">
                  <c:v>1.3630636822828748E-2</c:v>
                </c:pt>
                <c:pt idx="13">
                  <c:v>1.2283910079453075E-2</c:v>
                </c:pt>
                <c:pt idx="14">
                  <c:v>1.202789155653216E-2</c:v>
                </c:pt>
                <c:pt idx="15">
                  <c:v>1.1125160286671517E-2</c:v>
                </c:pt>
                <c:pt idx="16">
                  <c:v>1.0778634062838591E-2</c:v>
                </c:pt>
                <c:pt idx="17">
                  <c:v>9.9489309529563631E-3</c:v>
                </c:pt>
                <c:pt idx="18">
                  <c:v>9.9365817707902891E-3</c:v>
                </c:pt>
                <c:pt idx="19">
                  <c:v>8.7805409285084002E-3</c:v>
                </c:pt>
                <c:pt idx="20">
                  <c:v>8.1995164477351428E-3</c:v>
                </c:pt>
                <c:pt idx="21">
                  <c:v>7.5168533549185663E-3</c:v>
                </c:pt>
                <c:pt idx="22">
                  <c:v>7.5156123831812884E-3</c:v>
                </c:pt>
                <c:pt idx="23">
                  <c:v>7.4592919402510904E-3</c:v>
                </c:pt>
                <c:pt idx="24">
                  <c:v>7.1567369771822877E-3</c:v>
                </c:pt>
                <c:pt idx="25">
                  <c:v>7.0086451609002879E-3</c:v>
                </c:pt>
                <c:pt idx="26">
                  <c:v>6.9379097718754992E-3</c:v>
                </c:pt>
                <c:pt idx="27">
                  <c:v>6.8414015185997018E-3</c:v>
                </c:pt>
                <c:pt idx="28">
                  <c:v>6.6891403399564845E-3</c:v>
                </c:pt>
                <c:pt idx="29">
                  <c:v>6.3192096918345472E-3</c:v>
                </c:pt>
                <c:pt idx="30">
                  <c:v>6.0616929225478962E-3</c:v>
                </c:pt>
                <c:pt idx="31">
                  <c:v>5.9963148993157425E-3</c:v>
                </c:pt>
                <c:pt idx="32">
                  <c:v>5.7623463254340068E-3</c:v>
                </c:pt>
                <c:pt idx="33">
                  <c:v>5.403644958154259E-3</c:v>
                </c:pt>
                <c:pt idx="34">
                  <c:v>5.3806264458079378E-3</c:v>
                </c:pt>
                <c:pt idx="35">
                  <c:v>5.1106091563384729E-3</c:v>
                </c:pt>
                <c:pt idx="36">
                  <c:v>4.826683903130501E-3</c:v>
                </c:pt>
                <c:pt idx="37">
                  <c:v>4.715041848180594E-3</c:v>
                </c:pt>
                <c:pt idx="38">
                  <c:v>4.6649943660443125E-3</c:v>
                </c:pt>
                <c:pt idx="39">
                  <c:v>4.616330113381046E-3</c:v>
                </c:pt>
                <c:pt idx="40">
                  <c:v>4.5847473826673467E-3</c:v>
                </c:pt>
                <c:pt idx="41">
                  <c:v>4.4264780847595078E-3</c:v>
                </c:pt>
                <c:pt idx="42">
                  <c:v>4.3568398963560913E-3</c:v>
                </c:pt>
                <c:pt idx="43">
                  <c:v>4.320549039941576E-3</c:v>
                </c:pt>
                <c:pt idx="44">
                  <c:v>3.8080050117436661E-3</c:v>
                </c:pt>
                <c:pt idx="45">
                  <c:v>3.7563306459274188E-3</c:v>
                </c:pt>
                <c:pt idx="46">
                  <c:v>3.486487395177206E-3</c:v>
                </c:pt>
                <c:pt idx="47">
                  <c:v>3.4476616269822772E-3</c:v>
                </c:pt>
                <c:pt idx="48">
                  <c:v>3.440427669782053E-3</c:v>
                </c:pt>
                <c:pt idx="49">
                  <c:v>3.3467191698159657E-3</c:v>
                </c:pt>
                <c:pt idx="50">
                  <c:v>3.1272487779380269E-3</c:v>
                </c:pt>
                <c:pt idx="51">
                  <c:v>3.0618707547058733E-3</c:v>
                </c:pt>
                <c:pt idx="52">
                  <c:v>2.8194650863908213E-3</c:v>
                </c:pt>
                <c:pt idx="53">
                  <c:v>2.7532320033640798E-3</c:v>
                </c:pt>
                <c:pt idx="54">
                  <c:v>2.592102416939834E-3</c:v>
                </c:pt>
                <c:pt idx="55">
                  <c:v>2.5544646521763236E-3</c:v>
                </c:pt>
                <c:pt idx="56">
                  <c:v>2.5361224845473025E-3</c:v>
                </c:pt>
                <c:pt idx="57">
                  <c:v>2.4748911229738545E-3</c:v>
                </c:pt>
                <c:pt idx="58">
                  <c:v>2.411336722843431E-3</c:v>
                </c:pt>
                <c:pt idx="59">
                  <c:v>2.314230684401506E-3</c:v>
                </c:pt>
                <c:pt idx="60">
                  <c:v>2.3116882057202556E-3</c:v>
                </c:pt>
                <c:pt idx="61">
                  <c:v>2.2691319554126593E-3</c:v>
                </c:pt>
                <c:pt idx="62">
                  <c:v>2.2246688460941248E-3</c:v>
                </c:pt>
                <c:pt idx="63">
                  <c:v>2.1574596328594038E-3</c:v>
                </c:pt>
                <c:pt idx="64">
                  <c:v>2.0497826339481132E-3</c:v>
                </c:pt>
                <c:pt idx="65">
                  <c:v>2.0442436625353892E-3</c:v>
                </c:pt>
                <c:pt idx="66">
                  <c:v>1.9845559487327003E-3</c:v>
                </c:pt>
                <c:pt idx="67">
                  <c:v>1.9704209779690821E-3</c:v>
                </c:pt>
                <c:pt idx="68">
                  <c:v>1.9590706267134999E-3</c:v>
                </c:pt>
                <c:pt idx="69">
                  <c:v>1.8582795075639293E-3</c:v>
                </c:pt>
                <c:pt idx="70">
                  <c:v>1.6386048093633898E-3</c:v>
                </c:pt>
                <c:pt idx="71">
                  <c:v>1.5305570323110838E-3</c:v>
                </c:pt>
                <c:pt idx="72">
                  <c:v>1.4717319452038197E-3</c:v>
                </c:pt>
                <c:pt idx="73">
                  <c:v>1.4594886996494646E-3</c:v>
                </c:pt>
                <c:pt idx="74">
                  <c:v>1.4197397695524157E-3</c:v>
                </c:pt>
                <c:pt idx="75">
                  <c:v>1.4004441724179257E-3</c:v>
                </c:pt>
                <c:pt idx="76">
                  <c:v>1.3834110786337152E-3</c:v>
                </c:pt>
                <c:pt idx="77">
                  <c:v>1.2583756092022209E-3</c:v>
                </c:pt>
                <c:pt idx="78">
                  <c:v>1.1278390028621878E-3</c:v>
                </c:pt>
                <c:pt idx="79">
                  <c:v>1.0806381888208072E-3</c:v>
                </c:pt>
                <c:pt idx="80">
                  <c:v>1.0573987229700443E-3</c:v>
                </c:pt>
                <c:pt idx="81">
                  <c:v>9.9252011519313605E-4</c:v>
                </c:pt>
                <c:pt idx="82">
                  <c:v>9.5191612530149967E-4</c:v>
                </c:pt>
                <c:pt idx="83">
                  <c:v>9.4586260463185576E-4</c:v>
                </c:pt>
                <c:pt idx="84">
                  <c:v>8.3311578215973861E-4</c:v>
                </c:pt>
                <c:pt idx="85">
                  <c:v>8.0125912963573771E-4</c:v>
                </c:pt>
                <c:pt idx="86">
                  <c:v>7.8707875746709694E-4</c:v>
                </c:pt>
                <c:pt idx="87">
                  <c:v>7.8302289861843549E-4</c:v>
                </c:pt>
                <c:pt idx="88">
                  <c:v>7.7503225133450555E-4</c:v>
                </c:pt>
                <c:pt idx="89">
                  <c:v>7.7031050521218336E-4</c:v>
                </c:pt>
                <c:pt idx="90">
                  <c:v>7.4609642253360784E-4</c:v>
                </c:pt>
                <c:pt idx="91">
                  <c:v>7.4462844377121932E-4</c:v>
                </c:pt>
                <c:pt idx="92">
                  <c:v>7.4359934525737971E-4</c:v>
                </c:pt>
                <c:pt idx="93">
                  <c:v>7.4176815525481244E-4</c:v>
                </c:pt>
                <c:pt idx="94">
                  <c:v>7.3701614152914209E-4</c:v>
                </c:pt>
                <c:pt idx="95">
                  <c:v>7.3604757822199902E-4</c:v>
                </c:pt>
                <c:pt idx="96">
                  <c:v>6.9236385968968141E-4</c:v>
                </c:pt>
                <c:pt idx="97">
                  <c:v>6.574501792275104E-4</c:v>
                </c:pt>
                <c:pt idx="98">
                  <c:v>6.4695488776651529E-4</c:v>
                </c:pt>
                <c:pt idx="99">
                  <c:v>6.4379192321662631E-4</c:v>
                </c:pt>
                <c:pt idx="100">
                  <c:v>6.4324710635635851E-4</c:v>
                </c:pt>
                <c:pt idx="101">
                  <c:v>6.0041844761862795E-4</c:v>
                </c:pt>
                <c:pt idx="102">
                  <c:v>5.9808784216081501E-4</c:v>
                </c:pt>
                <c:pt idx="103">
                  <c:v>5.8767578660902755E-4</c:v>
                </c:pt>
                <c:pt idx="104">
                  <c:v>5.818946743695177E-4</c:v>
                </c:pt>
                <c:pt idx="105">
                  <c:v>5.7629516775009712E-4</c:v>
                </c:pt>
                <c:pt idx="106">
                  <c:v>5.7319273840690467E-4</c:v>
                </c:pt>
                <c:pt idx="107">
                  <c:v>5.5155140201292778E-4</c:v>
                </c:pt>
                <c:pt idx="108">
                  <c:v>5.4623943762531523E-4</c:v>
                </c:pt>
                <c:pt idx="109">
                  <c:v>5.3921735364852836E-4</c:v>
                </c:pt>
                <c:pt idx="110">
                  <c:v>5.2574827015857068E-4</c:v>
                </c:pt>
                <c:pt idx="111">
                  <c:v>5.2098112263122614E-4</c:v>
                </c:pt>
                <c:pt idx="112">
                  <c:v>5.0581705335376833E-4</c:v>
                </c:pt>
                <c:pt idx="113">
                  <c:v>5.0415233516961624E-4</c:v>
                </c:pt>
                <c:pt idx="114">
                  <c:v>5.0045968756113344E-4</c:v>
                </c:pt>
                <c:pt idx="115">
                  <c:v>4.9993000450253961E-4</c:v>
                </c:pt>
                <c:pt idx="116">
                  <c:v>4.9184855440856498E-4</c:v>
                </c:pt>
                <c:pt idx="117">
                  <c:v>4.9109186432485955E-4</c:v>
                </c:pt>
                <c:pt idx="118">
                  <c:v>4.7300697132429849E-4</c:v>
                </c:pt>
                <c:pt idx="119">
                  <c:v>4.6702911966302514E-4</c:v>
                </c:pt>
                <c:pt idx="120">
                  <c:v>4.413016568170387E-4</c:v>
                </c:pt>
                <c:pt idx="121">
                  <c:v>4.2188498926915588E-4</c:v>
                </c:pt>
                <c:pt idx="122">
                  <c:v>4.1928197538120899E-4</c:v>
                </c:pt>
                <c:pt idx="123">
                  <c:v>4.1617954603801653E-4</c:v>
                </c:pt>
                <c:pt idx="124">
                  <c:v>4.1462833136642036E-4</c:v>
                </c:pt>
                <c:pt idx="125">
                  <c:v>4.1413648281201173E-4</c:v>
                </c:pt>
                <c:pt idx="126">
                  <c:v>4.0795432482813794E-4</c:v>
                </c:pt>
                <c:pt idx="127">
                  <c:v>4.026347935396883E-4</c:v>
                </c:pt>
                <c:pt idx="128">
                  <c:v>4.0089440634716571E-4</c:v>
                </c:pt>
                <c:pt idx="129">
                  <c:v>4.0086413874381756E-4</c:v>
                </c:pt>
                <c:pt idx="130">
                  <c:v>3.995323641964959E-4</c:v>
                </c:pt>
                <c:pt idx="131">
                  <c:v>3.9141307959833602E-4</c:v>
                </c:pt>
                <c:pt idx="132">
                  <c:v>3.8822741434593592E-4</c:v>
                </c:pt>
                <c:pt idx="133">
                  <c:v>3.8243873520558898E-4</c:v>
                </c:pt>
                <c:pt idx="134">
                  <c:v>3.7652898565184914E-4</c:v>
                </c:pt>
                <c:pt idx="135">
                  <c:v>3.6666174696032959E-4</c:v>
                </c:pt>
                <c:pt idx="136">
                  <c:v>3.6598072588499471E-4</c:v>
                </c:pt>
                <c:pt idx="137">
                  <c:v>3.6495162737115521E-4</c:v>
                </c:pt>
                <c:pt idx="138">
                  <c:v>3.6139518397773949E-4</c:v>
                </c:pt>
                <c:pt idx="139">
                  <c:v>3.5344993809883183E-4</c:v>
                </c:pt>
                <c:pt idx="140">
                  <c:v>3.5322293107372023E-4</c:v>
                </c:pt>
                <c:pt idx="141">
                  <c:v>3.4940164615100753E-4</c:v>
                </c:pt>
                <c:pt idx="142">
                  <c:v>3.2404496144603677E-4</c:v>
                </c:pt>
                <c:pt idx="143">
                  <c:v>3.1005376179832231E-4</c:v>
                </c:pt>
                <c:pt idx="144">
                  <c:v>2.965695445066906E-4</c:v>
                </c:pt>
                <c:pt idx="145">
                  <c:v>2.8958529503408898E-4</c:v>
                </c:pt>
                <c:pt idx="146">
                  <c:v>2.8137520762588447E-4</c:v>
                </c:pt>
                <c:pt idx="147">
                  <c:v>2.8035367601288207E-4</c:v>
                </c:pt>
                <c:pt idx="148">
                  <c:v>2.7725124666968956E-4</c:v>
                </c:pt>
                <c:pt idx="149">
                  <c:v>2.6858714521126178E-4</c:v>
                </c:pt>
                <c:pt idx="150">
                  <c:v>2.6696026153129494E-4</c:v>
                </c:pt>
                <c:pt idx="151">
                  <c:v>2.6434968074251107E-4</c:v>
                </c:pt>
                <c:pt idx="152">
                  <c:v>2.6204177598720935E-4</c:v>
                </c:pt>
                <c:pt idx="153">
                  <c:v>2.4819434745539895E-4</c:v>
                </c:pt>
                <c:pt idx="154">
                  <c:v>2.4789167142191674E-4</c:v>
                </c:pt>
                <c:pt idx="155">
                  <c:v>2.3313621478965983E-4</c:v>
                </c:pt>
                <c:pt idx="156">
                  <c:v>2.092399419462406E-4</c:v>
                </c:pt>
                <c:pt idx="157">
                  <c:v>2.0657639285159732E-4</c:v>
                </c:pt>
                <c:pt idx="158">
                  <c:v>2.032469564832932E-4</c:v>
                </c:pt>
                <c:pt idx="159">
                  <c:v>2.0133253057151828E-4</c:v>
                </c:pt>
                <c:pt idx="160">
                  <c:v>2.0051530528111637E-4</c:v>
                </c:pt>
                <c:pt idx="161">
                  <c:v>1.8679227659906721E-4</c:v>
                </c:pt>
                <c:pt idx="162">
                  <c:v>1.8667544365014307E-4</c:v>
                </c:pt>
                <c:pt idx="163">
                  <c:v>1.8126510955164885E-4</c:v>
                </c:pt>
                <c:pt idx="164">
                  <c:v>1.7403871925226146E-4</c:v>
                </c:pt>
                <c:pt idx="165">
                  <c:v>1.663583149026508E-4</c:v>
                </c:pt>
                <c:pt idx="166">
                  <c:v>1.6090257939913423E-4</c:v>
                </c:pt>
                <c:pt idx="167">
                  <c:v>1.6017615691877698E-4</c:v>
                </c:pt>
                <c:pt idx="168">
                  <c:v>1.5963134005850905E-4</c:v>
                </c:pt>
                <c:pt idx="169">
                  <c:v>1.5875357956141069E-4</c:v>
                </c:pt>
                <c:pt idx="170">
                  <c:v>1.570585937739104E-4</c:v>
                </c:pt>
                <c:pt idx="171">
                  <c:v>1.5512146715962433E-4</c:v>
                </c:pt>
                <c:pt idx="172">
                  <c:v>1.3968498945203249E-4</c:v>
                </c:pt>
                <c:pt idx="173">
                  <c:v>1.3868615854154123E-4</c:v>
                </c:pt>
                <c:pt idx="174">
                  <c:v>1.384742853181037E-4</c:v>
                </c:pt>
                <c:pt idx="175">
                  <c:v>1.3323798993886176E-4</c:v>
                </c:pt>
                <c:pt idx="176">
                  <c:v>1.3317745473216531E-4</c:v>
                </c:pt>
                <c:pt idx="177">
                  <c:v>1.3234509564008927E-4</c:v>
                </c:pt>
                <c:pt idx="178">
                  <c:v>1.2863731422993238E-4</c:v>
                </c:pt>
                <c:pt idx="179">
                  <c:v>1.2863731422993238E-4</c:v>
                </c:pt>
                <c:pt idx="180">
                  <c:v>1.2076773735939536E-4</c:v>
                </c:pt>
                <c:pt idx="181">
                  <c:v>1.2064666694600246E-4</c:v>
                </c:pt>
                <c:pt idx="182">
                  <c:v>1.2010185008573452E-4</c:v>
                </c:pt>
                <c:pt idx="183">
                  <c:v>1.1690861793249738E-4</c:v>
                </c:pt>
                <c:pt idx="184">
                  <c:v>1.1671187851073395E-4</c:v>
                </c:pt>
                <c:pt idx="185">
                  <c:v>1.1447964276380277E-4</c:v>
                </c:pt>
                <c:pt idx="186">
                  <c:v>1.135035125558227E-4</c:v>
                </c:pt>
                <c:pt idx="187">
                  <c:v>1.1099130147792049E-4</c:v>
                </c:pt>
                <c:pt idx="188">
                  <c:v>1.0427189353461577E-4</c:v>
                </c:pt>
                <c:pt idx="189">
                  <c:v>9.8748055923565743E-5</c:v>
                </c:pt>
                <c:pt idx="190">
                  <c:v>9.6682291995049769E-5</c:v>
                </c:pt>
                <c:pt idx="191">
                  <c:v>9.2505362732995492E-5</c:v>
                </c:pt>
                <c:pt idx="192">
                  <c:v>8.4900627391755373E-5</c:v>
                </c:pt>
                <c:pt idx="193">
                  <c:v>8.4673620366643737E-5</c:v>
                </c:pt>
                <c:pt idx="194">
                  <c:v>8.3243476108440368E-5</c:v>
                </c:pt>
                <c:pt idx="195">
                  <c:v>8.3084571190862206E-5</c:v>
                </c:pt>
                <c:pt idx="196">
                  <c:v>7.6728374487736151E-5</c:v>
                </c:pt>
                <c:pt idx="197">
                  <c:v>7.3868085971329412E-5</c:v>
                </c:pt>
                <c:pt idx="198">
                  <c:v>6.9880329230201507E-5</c:v>
                </c:pt>
                <c:pt idx="199">
                  <c:v>6.7875100508381968E-5</c:v>
                </c:pt>
                <c:pt idx="200">
                  <c:v>6.5832037282377166E-5</c:v>
                </c:pt>
                <c:pt idx="201">
                  <c:v>6.5317488025457433E-5</c:v>
                </c:pt>
                <c:pt idx="202">
                  <c:v>6.0459537688068228E-5</c:v>
                </c:pt>
                <c:pt idx="203">
                  <c:v>5.5389714127241466E-5</c:v>
                </c:pt>
                <c:pt idx="204">
                  <c:v>5.5026502887062841E-5</c:v>
                </c:pt>
                <c:pt idx="205">
                  <c:v>5.4239545200009142E-5</c:v>
                </c:pt>
                <c:pt idx="206">
                  <c:v>5.3346650901236664E-5</c:v>
                </c:pt>
                <c:pt idx="207">
                  <c:v>5.3119643876125015E-5</c:v>
                </c:pt>
                <c:pt idx="208">
                  <c:v>5.2968305859383927E-5</c:v>
                </c:pt>
                <c:pt idx="209">
                  <c:v>5.133385527858008E-5</c:v>
                </c:pt>
                <c:pt idx="210">
                  <c:v>5.0092883541303083E-5</c:v>
                </c:pt>
                <c:pt idx="211">
                  <c:v>4.9850742714517328E-5</c:v>
                </c:pt>
                <c:pt idx="212">
                  <c:v>4.7747144281816077E-5</c:v>
                </c:pt>
                <c:pt idx="213">
                  <c:v>4.5477074030699626E-5</c:v>
                </c:pt>
                <c:pt idx="214">
                  <c:v>4.3888024854918102E-5</c:v>
                </c:pt>
                <c:pt idx="215">
                  <c:v>4.3888024854918102E-5</c:v>
                </c:pt>
                <c:pt idx="216">
                  <c:v>4.033914836233939E-5</c:v>
                </c:pt>
                <c:pt idx="217">
                  <c:v>3.6253021910329765E-5</c:v>
                </c:pt>
                <c:pt idx="218">
                  <c:v>3.3597039716523524E-5</c:v>
                </c:pt>
                <c:pt idx="219">
                  <c:v>3.1599377895541038E-5</c:v>
                </c:pt>
                <c:pt idx="220">
                  <c:v>2.9813589297996093E-5</c:v>
                </c:pt>
                <c:pt idx="221">
                  <c:v>2.8375878138955674E-5</c:v>
                </c:pt>
                <c:pt idx="222">
                  <c:v>2.8224540122214576E-5</c:v>
                </c:pt>
                <c:pt idx="223">
                  <c:v>2.6635490946433062E-5</c:v>
                </c:pt>
                <c:pt idx="224">
                  <c:v>2.6423617722995525E-5</c:v>
                </c:pt>
                <c:pt idx="225">
                  <c:v>2.4970772762280994E-5</c:v>
                </c:pt>
                <c:pt idx="226">
                  <c:v>2.459242772042825E-5</c:v>
                </c:pt>
                <c:pt idx="227">
                  <c:v>2.4441089703687151E-5</c:v>
                </c:pt>
                <c:pt idx="228">
                  <c:v>2.2973110941298515E-5</c:v>
                </c:pt>
                <c:pt idx="229">
                  <c:v>2.1944012427459051E-5</c:v>
                </c:pt>
                <c:pt idx="230">
                  <c:v>1.7161731098440391E-5</c:v>
                </c:pt>
                <c:pt idx="231">
                  <c:v>1.5512146715962435E-5</c:v>
                </c:pt>
                <c:pt idx="232">
                  <c:v>1.4225773573663109E-5</c:v>
                </c:pt>
                <c:pt idx="233">
                  <c:v>1.3620421506698724E-5</c:v>
                </c:pt>
                <c:pt idx="234">
                  <c:v>1.3620421506698724E-5</c:v>
                </c:pt>
                <c:pt idx="235">
                  <c:v>1.0926604808707197E-5</c:v>
                </c:pt>
                <c:pt idx="236">
                  <c:v>1.026071753504637E-5</c:v>
                </c:pt>
                <c:pt idx="237">
                  <c:v>8.8532739793541692E-6</c:v>
                </c:pt>
                <c:pt idx="238">
                  <c:v>5.493570007701818E-6</c:v>
                </c:pt>
                <c:pt idx="239">
                  <c:v>5.2968305859383932E-6</c:v>
                </c:pt>
                <c:pt idx="240">
                  <c:v>5.2211615775678441E-6</c:v>
                </c:pt>
                <c:pt idx="241">
                  <c:v>5.0319890566414728E-6</c:v>
                </c:pt>
                <c:pt idx="242">
                  <c:v>3.7834504185274231E-6</c:v>
                </c:pt>
                <c:pt idx="243">
                  <c:v>9.080281004465815E-7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6E-4E7E-92E4-6870362C1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70571536"/>
        <c:axId val="1354025136"/>
      </c:barChart>
      <c:lineChart>
        <c:grouping val="standard"/>
        <c:varyColors val="0"/>
        <c:ser>
          <c:idx val="2"/>
          <c:order val="2"/>
          <c:tx>
            <c:strRef>
              <c:f>CURVA_ABC_MATERIAL!$D$1</c:f>
              <c:strCache>
                <c:ptCount val="1"/>
                <c:pt idx="0">
                  <c:v>% ACUMULADA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CURVA_ABC_MATERIAL!$A$2:$A$246</c:f>
              <c:strCache>
                <c:ptCount val="244"/>
                <c:pt idx="0">
                  <c:v>MICROBOARD OPTIVIEW YR</c:v>
                </c:pt>
                <c:pt idx="1">
                  <c:v>CONJUNTO MOTOR E BOMBA COMPLETO</c:v>
                </c:pt>
                <c:pt idx="2">
                  <c:v>CAIXA VAV</c:v>
                </c:pt>
                <c:pt idx="3">
                  <c:v>INVERSOR DE FREQUÊNCIA</c:v>
                </c:pt>
                <c:pt idx="4">
                  <c:v>FLUÍDO REFRIGERANTE GÁS R134A </c:v>
                </c:pt>
                <c:pt idx="5">
                  <c:v>CONTROLADOR CONFIGURÁVEL </c:v>
                </c:pt>
                <c:pt idx="6">
                  <c:v>MOTOR ELETRICO  - 10CV - 380V - 60HZ - TRIFÁSICO</c:v>
                </c:pt>
                <c:pt idx="7">
                  <c:v>MODULO ELETRONICO DYNAVIEW</c:v>
                </c:pt>
                <c:pt idx="8">
                  <c:v>MOTOR ELETRICO 7,5CV - 380V - 60HZ - TRIFÁSICO</c:v>
                </c:pt>
                <c:pt idx="9">
                  <c:v>DIFUSOR DE INSUFLAMENTO </c:v>
                </c:pt>
                <c:pt idx="10">
                  <c:v>TUBO DE COBRE, FLEXÍVEL, 0 5/8"</c:v>
                </c:pt>
                <c:pt idx="11">
                  <c:v>TUBO DE COBRE, FLEXÍVEL, 0 3/8"</c:v>
                </c:pt>
                <c:pt idx="12">
                  <c:v>CORREIA BXS - 44/46/48/83</c:v>
                </c:pt>
                <c:pt idx="13">
                  <c:v>COMPRESSOR ROTATIVO INVERTER R32 60.000 BTU/H – 220 V / 110 V</c:v>
                </c:pt>
                <c:pt idx="14">
                  <c:v>TUBO DE COBRE, FLEXÍVEL, 0 1/2"</c:v>
                </c:pt>
                <c:pt idx="15">
                  <c:v>CONTROLADOR DE TEMPERATURA AMBIENTE</c:v>
                </c:pt>
                <c:pt idx="16">
                  <c:v>GÁS R-32 </c:v>
                </c:pt>
                <c:pt idx="17">
                  <c:v>MOTOR ELÉTRICO</c:v>
                </c:pt>
                <c:pt idx="18">
                  <c:v>ATUADOR VÁLVULA BORBOLETA</c:v>
                </c:pt>
                <c:pt idx="19">
                  <c:v>VALVULA GAVETA CORPO WCB HASTE ASCENDENTE 8" EXTREM FLANGE ANSI 150LBS</c:v>
                </c:pt>
                <c:pt idx="20">
                  <c:v>SENSOR DE NIVEL DE REFRIGERANTE DOS CHILLERS MODELO RTAC</c:v>
                </c:pt>
                <c:pt idx="21">
                  <c:v>FILTRO DE OLEO COMPLETO</c:v>
                </c:pt>
                <c:pt idx="22">
                  <c:v>ÓLEO LUBRIFICANTE </c:v>
                </c:pt>
                <c:pt idx="23">
                  <c:v>FILTRO OLEO 1.31-12SAE 5.5DIA X16.10LG</c:v>
                </c:pt>
                <c:pt idx="24">
                  <c:v>MANTA FILTRANTE </c:v>
                </c:pt>
                <c:pt idx="25">
                  <c:v>DUTO FLEXÍVEL ISOLADO 200MM</c:v>
                </c:pt>
                <c:pt idx="26">
                  <c:v>GRAXA</c:v>
                </c:pt>
                <c:pt idx="27">
                  <c:v>TERMOSTATO POTENCIOMÉTRICO</c:v>
                </c:pt>
                <c:pt idx="28">
                  <c:v>CORREIA B - 32/34/39/40/45/46</c:v>
                </c:pt>
                <c:pt idx="29">
                  <c:v>SOLUÇÃO LIMPEZA PAINEL VSD PYT</c:v>
                </c:pt>
                <c:pt idx="30">
                  <c:v> VÁLVULA TIPO WAFER 8" </c:v>
                </c:pt>
                <c:pt idx="31">
                  <c:v>MANTA DE LÃ DE VIDRO COM PAPEL KRAFT ALUMINIZADO</c:v>
                </c:pt>
                <c:pt idx="32">
                  <c:v>TUBO DE COBRE, FLEXÍVEL, 0 1/4"</c:v>
                </c:pt>
                <c:pt idx="33">
                  <c:v>DUTO FLEXÍVEL ISOLADO 150MM</c:v>
                </c:pt>
                <c:pt idx="34">
                  <c:v>PLACA INVERTER CONDENSADORA</c:v>
                </c:pt>
                <c:pt idx="35">
                  <c:v>MANÔMETRO RETO DE ÁGUA</c:v>
                </c:pt>
                <c:pt idx="36">
                  <c:v>TERMOSTATO COM CONTROLE PID</c:v>
                </c:pt>
                <c:pt idx="37">
                  <c:v>VÁLVULA DE BLOQUEIO</c:v>
                </c:pt>
                <c:pt idx="38">
                  <c:v>TUBO DE COBRE, FLEXÍVEL, 0 3/4"</c:v>
                </c:pt>
                <c:pt idx="39">
                  <c:v>GÁS R-22</c:v>
                </c:pt>
                <c:pt idx="40">
                  <c:v>VÁLVULA DE ALÍVIO</c:v>
                </c:pt>
                <c:pt idx="41">
                  <c:v>GÁS R410A </c:v>
                </c:pt>
                <c:pt idx="42">
                  <c:v>SENSOR DE PRESSÃO DIFERENCIAL </c:v>
                </c:pt>
                <c:pt idx="43">
                  <c:v>TRANSDUTOR DE PRESSÃO</c:v>
                </c:pt>
                <c:pt idx="44">
                  <c:v> MODULO DUPLO TRIAC SAIDA COM CONECTORES CODE 00718109</c:v>
                </c:pt>
                <c:pt idx="45">
                  <c:v>CONVERSOR DE MÍDIA </c:v>
                </c:pt>
                <c:pt idx="46">
                  <c:v>BOMBA DE DRENO DO CONDENSADOR</c:v>
                </c:pt>
                <c:pt idx="47">
                  <c:v>QUADRO; ENTRADA BINARIA DUPLA DE ALTA TENSAO, COM CONECTORES PLUGGAVEIS, NECESSARIA PROGRAMACAO</c:v>
                </c:pt>
                <c:pt idx="48">
                  <c:v>POCO TERMOMETRICO</c:v>
                </c:pt>
                <c:pt idx="49">
                  <c:v>GÁS R134A </c:v>
                </c:pt>
                <c:pt idx="50">
                  <c:v>ELEMENTO FILTRANTE DE OLEO PARA COMPRESSOR SEMI HERMETICO</c:v>
                </c:pt>
                <c:pt idx="51">
                  <c:v>COMPRESSOR ROTATIVO INVERTER R32 36.000 BTU/H – 220 V / 110 V</c:v>
                </c:pt>
                <c:pt idx="52">
                  <c:v>MODULO CIRC. IMPR. ENTRADA ALIMENT- FONTE CH530 27 VACODE-0</c:v>
                </c:pt>
                <c:pt idx="53">
                  <c:v>VÁLVULA ANGULAR 7/16" -20UNF</c:v>
                </c:pt>
                <c:pt idx="54">
                  <c:v> TRANSDUTOR DE PRESSAO 475PSI, DIMENSOES 4 X 2 X 4 E PESO 0.60LB</c:v>
                </c:pt>
                <c:pt idx="55">
                  <c:v>DUTO FLEXÍVEL 100MM</c:v>
                </c:pt>
                <c:pt idx="56">
                  <c:v>VENTOKIT PARA EXAUSTÃO DE BANHEIRO</c:v>
                </c:pt>
                <c:pt idx="57">
                  <c:v>GRELHA DE RETORNO 325 X 425</c:v>
                </c:pt>
                <c:pt idx="58">
                  <c:v>CONDENSADOR (SERPENTINA)</c:v>
                </c:pt>
                <c:pt idx="59">
                  <c:v> MODULO ELETRONICO RELAY DUPLO PARA CHILLERS RTAC CGAD RTHD</c:v>
                </c:pt>
                <c:pt idx="60">
                  <c:v>TUBO DE COBRE, RÍGIDO,0 1/4"</c:v>
                </c:pt>
                <c:pt idx="61">
                  <c:v>COMPRESSOR ROTATIVO INVERTER R32 18.000 BTU/H – 220 V / 110 V</c:v>
                </c:pt>
                <c:pt idx="62">
                  <c:v>SOLUÇÃO DE RESFRIAMENTO</c:v>
                </c:pt>
                <c:pt idx="63">
                  <c:v>OLEO LUBRIFICANTE SINTETICO POLYOL ESTER POE EM GALAO DE 3,7</c:v>
                </c:pt>
                <c:pt idx="64">
                  <c:v>VALVULA BORBOLETA 5"</c:v>
                </c:pt>
                <c:pt idx="65">
                  <c:v>MANOMETRO RETO DE ÁGUA</c:v>
                </c:pt>
                <c:pt idx="66">
                  <c:v>DISJUNTOR</c:v>
                </c:pt>
                <c:pt idx="67">
                  <c:v>CABO P BLINDADO PARA ALARME E DETECÇÃO DE INCÊNDIO  4 x 1,5mm2</c:v>
                </c:pt>
                <c:pt idx="68">
                  <c:v>COLARINHO COM REGISTRO - 150</c:v>
                </c:pt>
                <c:pt idx="69">
                  <c:v>COLARINHO COM REGISTRO - 200</c:v>
                </c:pt>
                <c:pt idx="70">
                  <c:v>SENSOR DE TEMPERATURA P/ CH530</c:v>
                </c:pt>
                <c:pt idx="71">
                  <c:v>TUBO DE COBRE, RÍGIDO, 0 1"</c:v>
                </c:pt>
                <c:pt idx="72">
                  <c:v>TOMADA DE AR COM VENEZIANA, REGISTRO E FILTRO G3</c:v>
                </c:pt>
                <c:pt idx="73">
                  <c:v>ÓLEO LUBRIFICANTE PARA REDUTOR DE ENGRENAGENS </c:v>
                </c:pt>
                <c:pt idx="74">
                  <c:v>FILTRO DE AR</c:v>
                </c:pt>
                <c:pt idx="75">
                  <c:v>MÓDULO COM INTERFACE COMM4 /PROGRAMÁVEL NO CAMPO</c:v>
                </c:pt>
                <c:pt idx="76">
                  <c:v>VÁLVULA DE REVERSÃO</c:v>
                </c:pt>
                <c:pt idx="77">
                  <c:v>CONDULETE DE ALUMINIO TIPO X, PARA ELETRODUTO ROSCAVEL DE 3/4", COM TAMPA CEGA</c:v>
                </c:pt>
                <c:pt idx="78">
                  <c:v>FILTRO SECADOR 3/8" "ORFS"</c:v>
                </c:pt>
                <c:pt idx="79">
                  <c:v>CHAPA GALVANIZADA #26</c:v>
                </c:pt>
                <c:pt idx="80">
                  <c:v>TUBO DE COBRE, RÍGIDO, 0 1.5/8"</c:v>
                </c:pt>
                <c:pt idx="81">
                  <c:v>O-RING DE NEOPRENE</c:v>
                </c:pt>
                <c:pt idx="82">
                  <c:v>CHAPA GALVANIZADA #24</c:v>
                </c:pt>
                <c:pt idx="83">
                  <c:v>CHAPA GALVANIZADA #22</c:v>
                </c:pt>
                <c:pt idx="84">
                  <c:v>CABO MULTIPOLAR DE COBRE, FLEXIVEL, CLASSE 4 OU 5, ISOLACAO EM HEPR, COBERTURA EM PVC-ST2, ANTICHAMA BWF-B, 0,6/1 KV, 3 CONDUTORES DE 2,5 MM2</c:v>
                </c:pt>
                <c:pt idx="85">
                  <c:v>PLACA DE ESPUMA DE POLIURETANO POLIÉSTER</c:v>
                </c:pt>
                <c:pt idx="86">
                  <c:v>SOLDA EM VARETA FOSCOPER, D = *2,5* MM X COMPRIMENTO 500 MM</c:v>
                </c:pt>
                <c:pt idx="87">
                  <c:v>TUBO DE COBRE, RÍGIDO, 0 1.3/8"</c:v>
                </c:pt>
                <c:pt idx="88">
                  <c:v>PRESSOSTATO DIFERENCIAL DE AR </c:v>
                </c:pt>
                <c:pt idx="89">
                  <c:v>FITA AÇO INOX PARA CINTAR DUTOS, L = 19 MM, E = 0,5 MM (ROLO DE 30M)</c:v>
                </c:pt>
                <c:pt idx="90">
                  <c:v>CORREIA A - 54</c:v>
                </c:pt>
                <c:pt idx="91">
                  <c:v>ADESIVO ACRILICO DE BASE AQUOSA / COLA DE CONTATO</c:v>
                </c:pt>
                <c:pt idx="92">
                  <c:v>TUBO DE COBRE, RÍGIDO, 0 1/2"</c:v>
                </c:pt>
                <c:pt idx="93">
                  <c:v>BOIA DE NÍVEL </c:v>
                </c:pt>
                <c:pt idx="94">
                  <c:v>CABO FLEXIVEL PVC 750 V, 4 CONDUTORES DE 1,5 MM2</c:v>
                </c:pt>
                <c:pt idx="95">
                  <c:v>CURVA, COBRE 90º DIÂMETRO 1 1/8"</c:v>
                </c:pt>
                <c:pt idx="96">
                  <c:v>MODULO DUPLO ENTR. BINARIA PLACA CIRC. IMPRC/COMP-CODE 00718507</c:v>
                </c:pt>
                <c:pt idx="97">
                  <c:v>JUNCAO SIMPLES, PVC SERIE R, DN 150 X 150 MM, PARA ESGOTO PREDIAL</c:v>
                </c:pt>
                <c:pt idx="98">
                  <c:v>CENTRAL MANIFOLD 1 X 1</c:v>
                </c:pt>
                <c:pt idx="99">
                  <c:v>SILICONE ACETICO USO GERAL INCOLOR 280 G</c:v>
                </c:pt>
                <c:pt idx="100">
                  <c:v>ROLAMENTO DE MOTOR 6206/6302</c:v>
                </c:pt>
                <c:pt idx="101">
                  <c:v>TURBINA SPLIT</c:v>
                </c:pt>
                <c:pt idx="102">
                  <c:v>TURBINA CASSETE</c:v>
                </c:pt>
                <c:pt idx="103">
                  <c:v>CURVA, COBRE 90º DIÂMETRO 3/8"</c:v>
                </c:pt>
                <c:pt idx="104">
                  <c:v>CABO DE COBRE, FLEXIVEL, CLASSE 4 OU 5, ISOLACAO EM PVC/A, ANTICHAMA BWF-B, COBERTURA PVC-ST1, ANTICHAMA BWF-B, 1 CONDUTOR, 0,6/1 KV, SECAO NOMINAL 6 MM2</c:v>
                </c:pt>
                <c:pt idx="105">
                  <c:v>VÁLVULA DE SERVIÇO</c:v>
                </c:pt>
                <c:pt idx="106">
                  <c:v>PARAFUSO FLANG PHILLIPS BROCANTE  4,2 x 19MM</c:v>
                </c:pt>
                <c:pt idx="107">
                  <c:v>TUBO DE COBRE, FLEXÍVEL, 0 1"</c:v>
                </c:pt>
                <c:pt idx="108">
                  <c:v>SENSOR DE TEMPERATURA DE DUTO COM HASTE DE 4" DO TIPO 10K - CURVA III</c:v>
                </c:pt>
                <c:pt idx="109">
                  <c:v>TUBO DE COBRE, RÍGIDO, 0 1.1/8"</c:v>
                </c:pt>
                <c:pt idx="110">
                  <c:v>ELETRODUTO FLEXIVEL, EM FITA DE ACO GALVANIZADO, REVESTIDO COM PVC PRETO, DIAMETRO EXTERNO DE 25 MM, DN = 1", TIPO SEALTUBO</c:v>
                </c:pt>
                <c:pt idx="111">
                  <c:v>ISOLAMENTO TÉRMICO 7/8"</c:v>
                </c:pt>
                <c:pt idx="112">
                  <c:v>VALVULA GAVETA BRUTA, BITOLA 4"</c:v>
                </c:pt>
                <c:pt idx="113">
                  <c:v>TUBO DE PVC 200 MM</c:v>
                </c:pt>
                <c:pt idx="114">
                  <c:v>TE, PVC, SERIE R, 150 X 150 MM, PARA ESGOTO PREDIAL</c:v>
                </c:pt>
                <c:pt idx="115">
                  <c:v>SENSOR DE TEMPERATURA DE IMERSÃO</c:v>
                </c:pt>
                <c:pt idx="116">
                  <c:v>LAMINA DE SERRA 1/2X12"</c:v>
                </c:pt>
                <c:pt idx="117">
                  <c:v>PLACA DE ISOPOR </c:v>
                </c:pt>
                <c:pt idx="118">
                  <c:v>FITA ISOLANTE ADESIVA ANTICHAMA, USO ATE 750 V, EM ROLO DE 19 MM X 20 M</c:v>
                </c:pt>
                <c:pt idx="119">
                  <c:v>SOLDA ESTANHO/COBRE  (CARRETEL 500 GRAMAS)</c:v>
                </c:pt>
                <c:pt idx="120">
                  <c:v>ISOLAMENTO TÉRMICO 1/2"</c:v>
                </c:pt>
                <c:pt idx="121">
                  <c:v>MOTOR VENTILADOR DO EVAPORADOR</c:v>
                </c:pt>
                <c:pt idx="122">
                  <c:v>AGENTE DESENGRIPANDE TIPO(WD)</c:v>
                </c:pt>
                <c:pt idx="123">
                  <c:v>GÁS NITROGÊNIO </c:v>
                </c:pt>
                <c:pt idx="124">
                  <c:v>SUPORTE PARA CONDENSADORAS</c:v>
                </c:pt>
                <c:pt idx="125">
                  <c:v>CAPACITOR DIVERSOS</c:v>
                </c:pt>
                <c:pt idx="126">
                  <c:v>GRELHA DE RETORNO 625 X 625</c:v>
                </c:pt>
                <c:pt idx="127">
                  <c:v>ISOLAMENTO TÉRMICO 3/4"</c:v>
                </c:pt>
                <c:pt idx="128">
                  <c:v>ELETRODUTO FLEXIVEL, EM FITA DE ACO GALVANIZADO, REVESTIDO COM PVC PRETO, DIAMETRO EXTERNO DE 25 MM, DN = 3/4", TIPO SEALTUBO</c:v>
                </c:pt>
                <c:pt idx="129">
                  <c:v>GRELHA DE RETORNO 825 X 525</c:v>
                </c:pt>
                <c:pt idx="130">
                  <c:v>CABO DE COBRE, FLEXIVEL, CLASSE 4 OU 5, ISOLACAO EM PVC/A, ANTICHAMA BWF-B, COBERTURA PVC-ST1, ANTICHAMA BWF-B, 1 CONDUTOR, 0,6/1 KV, SECAO NOMINAL 4 MM2</c:v>
                </c:pt>
                <c:pt idx="131">
                  <c:v>KIT ELEMENTO DO FILTRO P/ YK/Y</c:v>
                </c:pt>
                <c:pt idx="132">
                  <c:v>TURBINA PISO-TETO (CENTRÍFUGA)</c:v>
                </c:pt>
                <c:pt idx="133">
                  <c:v>KIT PLACA UNIVERSAL - EVAPORADORA E CONDENSADORA</c:v>
                </c:pt>
                <c:pt idx="134">
                  <c:v>DISCO DE CORTE DIAMANTADO SEGMENTADO, DIAMETRO DE *110* MM, FURO DE 20 MM</c:v>
                </c:pt>
                <c:pt idx="135">
                  <c:v>CURVA, COBRE 90º DIÂMETRO 5/8"</c:v>
                </c:pt>
                <c:pt idx="136">
                  <c:v>CURVA, COBRE 90º DIÂMETRO 7/8"</c:v>
                </c:pt>
                <c:pt idx="137">
                  <c:v>TAMPA CEGA EM PVC PARA CONDULETE 4 X 2"</c:v>
                </c:pt>
                <c:pt idx="138">
                  <c:v>ELETRODUTO EM ACO GALVANIZADO ELETROLITICO, LEVE, DIAMETRO 3/4",PAREDE DE 0,90 MM</c:v>
                </c:pt>
                <c:pt idx="139">
                  <c:v>LUVA, COBRE, DIÂMETRO 1.3/8"</c:v>
                </c:pt>
                <c:pt idx="140">
                  <c:v>FITA VEDA ROSCA, EM PTFE, ROLO DE 18 MM X 10 M (L X C)</c:v>
                </c:pt>
                <c:pt idx="141">
                  <c:v>LUBRIFICANTE SPRAY GAR LUB OU SIMILAR</c:v>
                </c:pt>
                <c:pt idx="142">
                  <c:v>SOLDA EM BARRA DE ESTANHO-CHUNBO 50/50</c:v>
                </c:pt>
                <c:pt idx="143">
                  <c:v>BROCA SDS PLUS IRWIN 6 x 160mm</c:v>
                </c:pt>
                <c:pt idx="144">
                  <c:v>TUBO DE PVC 150 MM</c:v>
                </c:pt>
                <c:pt idx="145">
                  <c:v>COLA DE CONTATO </c:v>
                </c:pt>
                <c:pt idx="146">
                  <c:v>FILTRO SECADOR TIPO TELA SOLDÁVEL</c:v>
                </c:pt>
                <c:pt idx="147">
                  <c:v>Tela Mesh para filtro Y 12 "</c:v>
                </c:pt>
                <c:pt idx="148">
                  <c:v>JOELHO, PVC SERIE R, 90 GRAUS, DN 150 MM, PARA ESGOTO PREDIAL</c:v>
                </c:pt>
                <c:pt idx="149">
                  <c:v>MOTOR VENTILADOR DO CONDENSADOR</c:v>
                </c:pt>
                <c:pt idx="150">
                  <c:v>CONTROLE REMOTO UNIVERSAL</c:v>
                </c:pt>
                <c:pt idx="151">
                  <c:v>BOIA DE NÍVEL  </c:v>
                </c:pt>
                <c:pt idx="152">
                  <c:v>ESPUMA EXPANSIVA DE POLIURETANO</c:v>
                </c:pt>
                <c:pt idx="153">
                  <c:v>BOX CURVO DE 3/4" S/R </c:v>
                </c:pt>
                <c:pt idx="154">
                  <c:v>ISOLAMENTO TÉRMICO 5/8"</c:v>
                </c:pt>
                <c:pt idx="155">
                  <c:v>ISOLAMENTO TÉRMICO 3/8"</c:v>
                </c:pt>
                <c:pt idx="156">
                  <c:v>TERMOSTATO</c:v>
                </c:pt>
                <c:pt idx="157">
                  <c:v>TRANSFORMADOR</c:v>
                </c:pt>
                <c:pt idx="158">
                  <c:v>TERMINAL METALICO A PRESSAO 1 CABO, PARA CABOS DE 4 A 10 MM2, COM 2 FUROS PARA FIXACAO</c:v>
                </c:pt>
                <c:pt idx="159">
                  <c:v>KIT DE CALÇOS DO MOTOR COMPRESSOR (4 UNIDADES)</c:v>
                </c:pt>
                <c:pt idx="160">
                  <c:v>VALVULA GAVETA BRUTA, BITOLA 2 1/2"</c:v>
                </c:pt>
                <c:pt idx="161">
                  <c:v>ESTOPA</c:v>
                </c:pt>
                <c:pt idx="162">
                  <c:v>ANEL DE SELAGEM P/ VÁLVULA DE ALÍVIO</c:v>
                </c:pt>
                <c:pt idx="163">
                  <c:v>FUNDO ANTICORROSIVO PARA METAIS FERROSOS (ZARCAO)</c:v>
                </c:pt>
                <c:pt idx="164">
                  <c:v>ARRUELA LISA 5 /16 ZINCADA</c:v>
                </c:pt>
                <c:pt idx="165">
                  <c:v>MOTOR DE PASSO DO DIFUSOR</c:v>
                </c:pt>
                <c:pt idx="166">
                  <c:v>THINNER </c:v>
                </c:pt>
                <c:pt idx="167">
                  <c:v>LUVA, COBRE, DIÂMETRO 1.1/8"</c:v>
                </c:pt>
                <c:pt idx="168">
                  <c:v>LUVA, COBRE, DIÂMETRO 7/8"</c:v>
                </c:pt>
                <c:pt idx="169">
                  <c:v>DETERGENTE </c:v>
                </c:pt>
                <c:pt idx="170">
                  <c:v>BROCA DE WIDEA 20MM</c:v>
                </c:pt>
                <c:pt idx="171">
                  <c:v>ABRACADEIRA EM ACO PARA AMARRACAO DE ELETRODUTOS, TIPO D, COM 3/4" E CUNHA DE FIXACAO</c:v>
                </c:pt>
                <c:pt idx="172">
                  <c:v>ESPONJA MULTIUSO COM 10 UNIDADES</c:v>
                </c:pt>
                <c:pt idx="173">
                  <c:v>TINTA EPOXI </c:v>
                </c:pt>
                <c:pt idx="174">
                  <c:v>CABO DE COBRE, FLEXIVEL, CLASSE 4 OU 5, ISOLACAO EM PVC/A, ANTICHAMA BWF-B, 1 CONDUTOR, 450/750 V, SECAO NOMINAL 1,5 MM2</c:v>
                </c:pt>
                <c:pt idx="175">
                  <c:v>O-RING </c:v>
                </c:pt>
                <c:pt idx="176">
                  <c:v>CHUMBADOR 5/16" X 2"</c:v>
                </c:pt>
                <c:pt idx="177">
                  <c:v>BARRA ROSCADA 5 /16 X 3M</c:v>
                </c:pt>
                <c:pt idx="178">
                  <c:v>JAQUETA E CONE 1/4"</c:v>
                </c:pt>
                <c:pt idx="179">
                  <c:v>CHUMBADOR 1/4" X 2"</c:v>
                </c:pt>
                <c:pt idx="180">
                  <c:v>FITA AUTOFUSÃO 19MM X 20M</c:v>
                </c:pt>
                <c:pt idx="181">
                  <c:v>SELO O-RING</c:v>
                </c:pt>
                <c:pt idx="182">
                  <c:v>SENSOR DE TEMPERATURA</c:v>
                </c:pt>
                <c:pt idx="183">
                  <c:v>BARRA ROSCADA 1/4 X 3M</c:v>
                </c:pt>
                <c:pt idx="184">
                  <c:v>ARAME RECOZIDO 16 BWG, D = 1,65 MM (0,016 KG/M) OU 18 BWG, D = 1,25 MM (0,01 KG/M)</c:v>
                </c:pt>
                <c:pt idx="185">
                  <c:v>HÉLICE DA UNIDADE CONDENSADORA</c:v>
                </c:pt>
                <c:pt idx="186">
                  <c:v>ACIDO SULFÔNICO PARA USO EM LIMPEZA "LM (thillex)"</c:v>
                </c:pt>
                <c:pt idx="187">
                  <c:v>VALVULA GAVETA BRUTA, BITOLA 1 1/2"</c:v>
                </c:pt>
                <c:pt idx="188">
                  <c:v>FITA CREPE ROLO DE *25* MM X 50 M</c:v>
                </c:pt>
                <c:pt idx="189">
                  <c:v>PORCA 5/8</c:v>
                </c:pt>
                <c:pt idx="190">
                  <c:v>VALVULA GAVETA BRUTA, BITOLA 2"</c:v>
                </c:pt>
                <c:pt idx="191">
                  <c:v>ELETRODUTO FLEXIVEL, EM FITA DE ACO GALVANIZADO, REVESTIDO COM PVC PRETO, DIAMETRO EXTERNO DE 25 MM, DN = 3/8", TIPO SEALTUBO</c:v>
                </c:pt>
                <c:pt idx="192">
                  <c:v>PORCA 1/2</c:v>
                </c:pt>
                <c:pt idx="193">
                  <c:v>LIXA EM FOLHA PARA FERRO, NUNERO 150</c:v>
                </c:pt>
                <c:pt idx="194">
                  <c:v>PASTA PARA SOLDA DE TUBOS E CONEXOES DE COBRE (EMBALAGEM COM 250 G)</c:v>
                </c:pt>
                <c:pt idx="195">
                  <c:v>PERFIL PERFILADO 19X38 # 20</c:v>
                </c:pt>
                <c:pt idx="196">
                  <c:v>DISJUNTOR TERMOMAGNETICO PARA TRILHO DIN (IEC), TRIPOLAR, 10 - 50 A</c:v>
                </c:pt>
                <c:pt idx="197">
                  <c:v>REBITE DE ALUNINIO VAZADO DE REPUXO, 3,2 X 8 MM (1KG = 1025 UNIDADES)</c:v>
                </c:pt>
                <c:pt idx="198">
                  <c:v>FITA METALICA PERFURADA, L = *18* MM, ROLO DE 30 M, CARGA RECOMENDADA = *30* KGF</c:v>
                </c:pt>
                <c:pt idx="199">
                  <c:v>GANCHO C/ BUCHA  4.4 X 70 - 8MM</c:v>
                </c:pt>
                <c:pt idx="200">
                  <c:v>PARAFUSO FLANFG  PHILLIPS BROCANTE  4,2 x 32MM</c:v>
                </c:pt>
                <c:pt idx="201">
                  <c:v>SABÃO EM PÓ</c:v>
                </c:pt>
                <c:pt idx="202">
                  <c:v>TERMINAL METALICO A PRESSAO PARA 1 CABO DE 25 MM2, COM 1 FURO DE FIXACAO</c:v>
                </c:pt>
                <c:pt idx="203">
                  <c:v>LUVA, COBRE, DIÂMETRO 5/8"</c:v>
                </c:pt>
                <c:pt idx="204">
                  <c:v>TINTA ESMALTE SINTETICO  ACETINADO</c:v>
                </c:pt>
                <c:pt idx="205">
                  <c:v>QUEROSENE</c:v>
                </c:pt>
                <c:pt idx="206">
                  <c:v>FITA DE VEDACAO ADESIVA, EM ESPUMA POLIETILENO, PRETA, L = 10 MM, E = 4 MM</c:v>
                </c:pt>
                <c:pt idx="207">
                  <c:v>LIXA D'AGUA EM FOLHA, GRAO 100</c:v>
                </c:pt>
                <c:pt idx="208">
                  <c:v>PORCA SEXTAVADA 1/4"</c:v>
                </c:pt>
                <c:pt idx="209">
                  <c:v>CONECTOR RETO DE ALUMINIO PARA ELETRODUTO DE 3/4", PARA ADAPTAR ENTRADA DE ELETRODUTO METALICO FLEXIVEL EM QUADROS</c:v>
                </c:pt>
                <c:pt idx="210">
                  <c:v>TRINCHA CERDAS GRIS 1.1/2" (38 MM)</c:v>
                </c:pt>
                <c:pt idx="211">
                  <c:v>LIMPADOR MULTIUSO 500ML VEJA OU SIMILAR</c:v>
                </c:pt>
                <c:pt idx="212">
                  <c:v>TERMINAL METALICO A PRESSAO PARA 1 CABO DE 16 MM2, COM 1 FURO DE FIXACAO</c:v>
                </c:pt>
                <c:pt idx="213">
                  <c:v>FITA ISOLANTE ADESIVA ANTICHAMA, USO ATE 750 V, EM ROLO DE 19 MM X 5 M</c:v>
                </c:pt>
                <c:pt idx="214">
                  <c:v>TERMINAL PRÉ ISOLADO PARA CABO 4MM2</c:v>
                </c:pt>
                <c:pt idx="215">
                  <c:v>TERMINAL PRÉ ISOLADO PARA CABO 6MM2</c:v>
                </c:pt>
                <c:pt idx="216">
                  <c:v>VALVULA GAVETA BRUTA, BITOLA 1"</c:v>
                </c:pt>
                <c:pt idx="217">
                  <c:v>ZARCÃO </c:v>
                </c:pt>
                <c:pt idx="218">
                  <c:v>SACO DE RÁFIA</c:v>
                </c:pt>
                <c:pt idx="219">
                  <c:v>ARRUELA EM ALUMINIO, COM ROSCA, DE 3/4", PARA ELETRODUTO</c:v>
                </c:pt>
                <c:pt idx="220">
                  <c:v>FITA ISOLANTE DE BORRACHA AUTOFUSAO, USO ATE 69 KV (ALTA TENSAO)</c:v>
                </c:pt>
                <c:pt idx="221">
                  <c:v>LIXA EM FOLHA PARA PAREDE OU MADEIRA, NUMERO 120 (COR VERMELHA)</c:v>
                </c:pt>
                <c:pt idx="222">
                  <c:v>LIXA EM FOLHA PARA FERRO, NUMERO 150</c:v>
                </c:pt>
                <c:pt idx="223">
                  <c:v>ABRACADEIRA EM ACO PARA AMARRACAO DE ELETRODUTOS, TIPO D, COM 1" E CUNHA DE FIXACAO</c:v>
                </c:pt>
                <c:pt idx="224">
                  <c:v>SELANTE DE BASE ASFALTICA PARA VEDACAO</c:v>
                </c:pt>
                <c:pt idx="225">
                  <c:v>PORCA 3/8</c:v>
                </c:pt>
                <c:pt idx="226">
                  <c:v>PORCA SEXTAVADA 5/16"</c:v>
                </c:pt>
                <c:pt idx="227">
                  <c:v>TERMINAL A COMPRESSAO EM COBRE ESTANHADO PARA CABO 25 MM2, 1 FURO E 1 COMPRESSAO, PARA PARAFUSO DE FIXACAO M8</c:v>
                </c:pt>
                <c:pt idx="228">
                  <c:v>PASTA LUBRIFICANTE PARA TUBOS E CONEXOES COM JUNTA ELASTICA (USO EM PVC, ACO, POLIETILENO E OUTROS) (POTE DE 3.500* G)</c:v>
                </c:pt>
                <c:pt idx="229">
                  <c:v>TERMINAL PRÉ ISOLADO PARA CABO 2,5MM2</c:v>
                </c:pt>
                <c:pt idx="230">
                  <c:v>CONECTOR RETO DE ALUMINIO PARA ELETRODUTO DE 1", PARA ADAPTAR ENTRADA DE ELETRODUTO METALICO FLEXIVEL EM QUADROS</c:v>
                </c:pt>
                <c:pt idx="231">
                  <c:v>ABRACADEIRA RSF 9MM 3/8" X 1/2" (09-13MM)</c:v>
                </c:pt>
                <c:pt idx="232">
                  <c:v>ABRACADEIRA EM ACO PARA AMARRACAO DE ELETRODUTOS, TIPO D, COM 1/2" E CUNHA DE FIXACAO</c:v>
                </c:pt>
                <c:pt idx="233">
                  <c:v>ABRACADEIRA DE NYLON PARA AMARRACAO DE CABOS, COMPRIMENTO DE 150 X*3,6* MM</c:v>
                </c:pt>
                <c:pt idx="234">
                  <c:v>FITA ADESIVA ALUMINIZADA BOPP, L = 50 MM</c:v>
                </c:pt>
                <c:pt idx="235">
                  <c:v>DISJUNTOR TERMOMAGNETICO PARA TRILHO DIN (IEC), MONOPLAR, 6 - 32 A</c:v>
                </c:pt>
                <c:pt idx="236">
                  <c:v>BUCHA EM ALUMINIO, COM ROSCA, DE 3/4", PARA ELETRODUTO</c:v>
                </c:pt>
                <c:pt idx="237">
                  <c:v>TERMINAL A COMPRESSAO EM COBRE ESTANHADO PARA CABO 2,5 MM2, 1 FURO E 1 COMPRESSAO, PARA PARAFUSO DE FIXACAO M5</c:v>
                </c:pt>
                <c:pt idx="238">
                  <c:v>BUCHA EM ALUMINIO, COM ROSCA, DE 1", PARA ELETRODUTO</c:v>
                </c:pt>
                <c:pt idx="239">
                  <c:v>FITA PLASTICA DE ARQUEAR, EM POLIPROPILENO - PP, PRETA, L = 10 MM, E = 0,65 MM</c:v>
                </c:pt>
                <c:pt idx="240">
                  <c:v>GASKET FLARE 1/4 OD TUBE</c:v>
                </c:pt>
                <c:pt idx="241">
                  <c:v>MASSA DE BASE ACRÍLICA, USO INTERNO E EXTERNO,  3M OU SIMILIAR</c:v>
                </c:pt>
                <c:pt idx="242">
                  <c:v>ARRUELA LISA 1/4 ZINCADA</c:v>
                </c:pt>
                <c:pt idx="243">
                  <c:v>REBITE REPUXO 1/4" X 1/2"</c:v>
                </c:pt>
              </c:strCache>
            </c:strRef>
          </c:cat>
          <c:val>
            <c:numRef>
              <c:f>CURVA_ABC_MATERIAL!$D$2:$D$246</c:f>
              <c:numCache>
                <c:formatCode>0.00%</c:formatCode>
                <c:ptCount val="244"/>
                <c:pt idx="0">
                  <c:v>0.13271607808742755</c:v>
                </c:pt>
                <c:pt idx="1">
                  <c:v>0.23035999454155276</c:v>
                </c:pt>
                <c:pt idx="2">
                  <c:v>0.31140150250641013</c:v>
                </c:pt>
                <c:pt idx="3">
                  <c:v>0.3861404857957787</c:v>
                </c:pt>
                <c:pt idx="4">
                  <c:v>0.45866723265712839</c:v>
                </c:pt>
                <c:pt idx="5">
                  <c:v>0.52493300469548554</c:v>
                </c:pt>
                <c:pt idx="6">
                  <c:v>0.55214047767619157</c:v>
                </c:pt>
                <c:pt idx="7">
                  <c:v>0.57583348086242492</c:v>
                </c:pt>
                <c:pt idx="8">
                  <c:v>0.59558275153660045</c:v>
                </c:pt>
                <c:pt idx="9">
                  <c:v>0.61213534711765794</c:v>
                </c:pt>
                <c:pt idx="10">
                  <c:v>0.62709041859399639</c:v>
                </c:pt>
                <c:pt idx="11">
                  <c:v>0.6408080747764513</c:v>
                </c:pt>
                <c:pt idx="12">
                  <c:v>0.65443871159928002</c:v>
                </c:pt>
                <c:pt idx="13">
                  <c:v>0.66672262167873309</c:v>
                </c:pt>
                <c:pt idx="14">
                  <c:v>0.67875051323526525</c:v>
                </c:pt>
                <c:pt idx="15">
                  <c:v>0.68987567352193679</c:v>
                </c:pt>
                <c:pt idx="16">
                  <c:v>0.70065430758477543</c:v>
                </c:pt>
                <c:pt idx="17">
                  <c:v>0.71060323853773177</c:v>
                </c:pt>
                <c:pt idx="18">
                  <c:v>0.72053982030852204</c:v>
                </c:pt>
                <c:pt idx="19">
                  <c:v>0.72932036123703048</c:v>
                </c:pt>
                <c:pt idx="20">
                  <c:v>0.73751987768476557</c:v>
                </c:pt>
                <c:pt idx="21">
                  <c:v>0.74503673103968415</c:v>
                </c:pt>
                <c:pt idx="22">
                  <c:v>0.75255234342286537</c:v>
                </c:pt>
                <c:pt idx="23">
                  <c:v>0.76001163536311656</c:v>
                </c:pt>
                <c:pt idx="24">
                  <c:v>0.76716837234029878</c:v>
                </c:pt>
                <c:pt idx="25">
                  <c:v>0.77417701750119905</c:v>
                </c:pt>
                <c:pt idx="26">
                  <c:v>0.78111492727307452</c:v>
                </c:pt>
                <c:pt idx="27">
                  <c:v>0.78795632879167421</c:v>
                </c:pt>
                <c:pt idx="28">
                  <c:v>0.79464546913163081</c:v>
                </c:pt>
                <c:pt idx="29">
                  <c:v>0.80096467882346545</c:v>
                </c:pt>
                <c:pt idx="30">
                  <c:v>0.80702637174601344</c:v>
                </c:pt>
                <c:pt idx="31">
                  <c:v>0.81302268664532906</c:v>
                </c:pt>
                <c:pt idx="32">
                  <c:v>0.81878503297076299</c:v>
                </c:pt>
                <c:pt idx="33">
                  <c:v>0.82418867792891726</c:v>
                </c:pt>
                <c:pt idx="34">
                  <c:v>0.8295693043747252</c:v>
                </c:pt>
                <c:pt idx="35">
                  <c:v>0.83467991353106352</c:v>
                </c:pt>
                <c:pt idx="36">
                  <c:v>0.83950659743419398</c:v>
                </c:pt>
                <c:pt idx="37">
                  <c:v>0.84422163928237448</c:v>
                </c:pt>
                <c:pt idx="38">
                  <c:v>0.84888663364841888</c:v>
                </c:pt>
                <c:pt idx="39">
                  <c:v>0.8535029637617999</c:v>
                </c:pt>
                <c:pt idx="40">
                  <c:v>0.85808771114446725</c:v>
                </c:pt>
                <c:pt idx="41">
                  <c:v>0.86251418922922685</c:v>
                </c:pt>
                <c:pt idx="42">
                  <c:v>0.86687102912558289</c:v>
                </c:pt>
                <c:pt idx="43">
                  <c:v>0.87119157816552451</c:v>
                </c:pt>
                <c:pt idx="44">
                  <c:v>0.87499958317726811</c:v>
                </c:pt>
                <c:pt idx="45">
                  <c:v>0.87875591382319551</c:v>
                </c:pt>
                <c:pt idx="46">
                  <c:v>0.88224240121837272</c:v>
                </c:pt>
                <c:pt idx="47">
                  <c:v>0.88569006284535501</c:v>
                </c:pt>
                <c:pt idx="48">
                  <c:v>0.88913049051513704</c:v>
                </c:pt>
                <c:pt idx="49">
                  <c:v>0.89247720968495303</c:v>
                </c:pt>
                <c:pt idx="50">
                  <c:v>0.89560445846289105</c:v>
                </c:pt>
                <c:pt idx="51">
                  <c:v>0.89866632921759693</c:v>
                </c:pt>
                <c:pt idx="52">
                  <c:v>0.90148579430398779</c:v>
                </c:pt>
                <c:pt idx="53">
                  <c:v>0.90423902630735187</c:v>
                </c:pt>
                <c:pt idx="54">
                  <c:v>0.90683112872429172</c:v>
                </c:pt>
                <c:pt idx="55">
                  <c:v>0.90938559337646818</c:v>
                </c:pt>
                <c:pt idx="56">
                  <c:v>0.91192171586101556</c:v>
                </c:pt>
                <c:pt idx="57">
                  <c:v>0.91439660698398928</c:v>
                </c:pt>
                <c:pt idx="58">
                  <c:v>0.91680794370683272</c:v>
                </c:pt>
                <c:pt idx="59">
                  <c:v>0.91912217439123434</c:v>
                </c:pt>
                <c:pt idx="60">
                  <c:v>0.92143386259695459</c:v>
                </c:pt>
                <c:pt idx="61">
                  <c:v>0.92370299455236715</c:v>
                </c:pt>
                <c:pt idx="62">
                  <c:v>0.92592766339846133</c:v>
                </c:pt>
                <c:pt idx="63">
                  <c:v>0.92808512303132074</c:v>
                </c:pt>
                <c:pt idx="64">
                  <c:v>0.93013490566526869</c:v>
                </c:pt>
                <c:pt idx="65">
                  <c:v>0.9321791493278041</c:v>
                </c:pt>
                <c:pt idx="66">
                  <c:v>0.9341637052765368</c:v>
                </c:pt>
                <c:pt idx="67">
                  <c:v>0.93613412625450587</c:v>
                </c:pt>
                <c:pt idx="68">
                  <c:v>0.93809319688121939</c:v>
                </c:pt>
                <c:pt idx="69">
                  <c:v>0.93995147638878329</c:v>
                </c:pt>
                <c:pt idx="70">
                  <c:v>0.94159008119814669</c:v>
                </c:pt>
                <c:pt idx="71">
                  <c:v>0.94312063823045778</c:v>
                </c:pt>
                <c:pt idx="72">
                  <c:v>0.94459237017566156</c:v>
                </c:pt>
                <c:pt idx="73">
                  <c:v>0.94605185887531107</c:v>
                </c:pt>
                <c:pt idx="74">
                  <c:v>0.94747159864486341</c:v>
                </c:pt>
                <c:pt idx="75">
                  <c:v>0.94887204281728144</c:v>
                </c:pt>
                <c:pt idx="76">
                  <c:v>0.95025545389591515</c:v>
                </c:pt>
                <c:pt idx="77">
                  <c:v>0.95151382950511731</c:v>
                </c:pt>
                <c:pt idx="78">
                  <c:v>0.95264166850797949</c:v>
                </c:pt>
                <c:pt idx="79">
                  <c:v>0.95372230669680025</c:v>
                </c:pt>
                <c:pt idx="80">
                  <c:v>0.95477970541977031</c:v>
                </c:pt>
                <c:pt idx="81">
                  <c:v>0.95577222553496333</c:v>
                </c:pt>
                <c:pt idx="82">
                  <c:v>0.95672414166026487</c:v>
                </c:pt>
                <c:pt idx="83">
                  <c:v>0.95767000426489668</c:v>
                </c:pt>
                <c:pt idx="84">
                  <c:v>0.9585031200470564</c:v>
                </c:pt>
                <c:pt idx="85">
                  <c:v>0.95930437917669209</c:v>
                </c:pt>
                <c:pt idx="86">
                  <c:v>0.96009145793415918</c:v>
                </c:pt>
                <c:pt idx="87">
                  <c:v>0.9608744808327776</c:v>
                </c:pt>
                <c:pt idx="88">
                  <c:v>0.96164951308411206</c:v>
                </c:pt>
                <c:pt idx="89">
                  <c:v>0.96241982358932432</c:v>
                </c:pt>
                <c:pt idx="90">
                  <c:v>0.96316592001185786</c:v>
                </c:pt>
                <c:pt idx="91">
                  <c:v>0.96391054845562918</c:v>
                </c:pt>
                <c:pt idx="92">
                  <c:v>0.96465414780088654</c:v>
                </c:pt>
                <c:pt idx="93">
                  <c:v>0.96539591595614127</c:v>
                </c:pt>
                <c:pt idx="94">
                  <c:v>0.96613293209767048</c:v>
                </c:pt>
                <c:pt idx="95">
                  <c:v>0.96686897967589247</c:v>
                </c:pt>
                <c:pt idx="96">
                  <c:v>0.9675613435355821</c:v>
                </c:pt>
                <c:pt idx="97">
                  <c:v>0.96821879371480968</c:v>
                </c:pt>
                <c:pt idx="98">
                  <c:v>0.96886574860257624</c:v>
                </c:pt>
                <c:pt idx="99">
                  <c:v>0.96950954052579286</c:v>
                </c:pt>
                <c:pt idx="100">
                  <c:v>0.97015278763214929</c:v>
                </c:pt>
                <c:pt idx="101">
                  <c:v>0.97075320607976789</c:v>
                </c:pt>
                <c:pt idx="102">
                  <c:v>0.97135129392192865</c:v>
                </c:pt>
                <c:pt idx="103">
                  <c:v>0.97193896970853755</c:v>
                </c:pt>
                <c:pt idx="104">
                  <c:v>0.97252086438290708</c:v>
                </c:pt>
                <c:pt idx="105">
                  <c:v>0.97309715955065723</c:v>
                </c:pt>
                <c:pt idx="106">
                  <c:v>0.97367035228906418</c:v>
                </c:pt>
                <c:pt idx="107">
                  <c:v>0.97422190369107708</c:v>
                </c:pt>
                <c:pt idx="108">
                  <c:v>0.9747681431287023</c:v>
                </c:pt>
                <c:pt idx="109">
                  <c:v>0.97530736048235089</c:v>
                </c:pt>
                <c:pt idx="110">
                  <c:v>0.9758331087525095</c:v>
                </c:pt>
                <c:pt idx="111">
                  <c:v>0.97635408987514072</c:v>
                </c:pt>
                <c:pt idx="112">
                  <c:v>0.97685990692849445</c:v>
                </c:pt>
                <c:pt idx="113">
                  <c:v>0.9773640592636641</c:v>
                </c:pt>
                <c:pt idx="114">
                  <c:v>0.97786451895122506</c:v>
                </c:pt>
                <c:pt idx="115">
                  <c:v>0.97836444895572761</c:v>
                </c:pt>
                <c:pt idx="116">
                  <c:v>0.97885629751013614</c:v>
                </c:pt>
                <c:pt idx="117">
                  <c:v>0.97934738937446097</c:v>
                </c:pt>
                <c:pt idx="118">
                  <c:v>0.97982039634578544</c:v>
                </c:pt>
                <c:pt idx="119">
                  <c:v>0.98028742546544834</c:v>
                </c:pt>
                <c:pt idx="120">
                  <c:v>0.98072872712226533</c:v>
                </c:pt>
                <c:pt idx="121">
                  <c:v>0.98115061211153454</c:v>
                </c:pt>
                <c:pt idx="122">
                  <c:v>0.98156989408691586</c:v>
                </c:pt>
                <c:pt idx="123">
                  <c:v>0.98198607363295387</c:v>
                </c:pt>
                <c:pt idx="124">
                  <c:v>0.98240070196432028</c:v>
                </c:pt>
                <c:pt idx="125">
                  <c:v>0.98281483844713224</c:v>
                </c:pt>
                <c:pt idx="126">
                  <c:v>0.98322279277196034</c:v>
                </c:pt>
                <c:pt idx="127">
                  <c:v>0.98362542756550009</c:v>
                </c:pt>
                <c:pt idx="128">
                  <c:v>0.98402632197184725</c:v>
                </c:pt>
                <c:pt idx="129">
                  <c:v>0.9844271861105911</c:v>
                </c:pt>
                <c:pt idx="130">
                  <c:v>0.98482671847478764</c:v>
                </c:pt>
                <c:pt idx="131">
                  <c:v>0.98521813155438598</c:v>
                </c:pt>
                <c:pt idx="132">
                  <c:v>0.98560635896873194</c:v>
                </c:pt>
                <c:pt idx="133">
                  <c:v>0.98598879770393744</c:v>
                </c:pt>
                <c:pt idx="134">
                  <c:v>0.98636532668958943</c:v>
                </c:pt>
                <c:pt idx="135">
                  <c:v>0.98673198843654975</c:v>
                </c:pt>
                <c:pt idx="136">
                  <c:v>0.98709796916243475</c:v>
                </c:pt>
                <c:pt idx="137">
                  <c:v>0.98746292078980591</c:v>
                </c:pt>
                <c:pt idx="138">
                  <c:v>0.98782431597378373</c:v>
                </c:pt>
                <c:pt idx="139">
                  <c:v>0.98817776591188256</c:v>
                </c:pt>
                <c:pt idx="140">
                  <c:v>0.98853098884295632</c:v>
                </c:pt>
                <c:pt idx="141">
                  <c:v>0.98888039048910736</c:v>
                </c:pt>
                <c:pt idx="142">
                  <c:v>0.98920443545055337</c:v>
                </c:pt>
                <c:pt idx="143">
                  <c:v>0.98951448921235174</c:v>
                </c:pt>
                <c:pt idx="144">
                  <c:v>0.98981105875685838</c:v>
                </c:pt>
                <c:pt idx="145">
                  <c:v>0.99010064405189246</c:v>
                </c:pt>
                <c:pt idx="146">
                  <c:v>0.99038201925951841</c:v>
                </c:pt>
                <c:pt idx="147">
                  <c:v>0.99066237293553128</c:v>
                </c:pt>
                <c:pt idx="148">
                  <c:v>0.99093962418220083</c:v>
                </c:pt>
                <c:pt idx="149">
                  <c:v>0.9912082113274121</c:v>
                </c:pt>
                <c:pt idx="150">
                  <c:v>0.99147517158894338</c:v>
                </c:pt>
                <c:pt idx="151">
                  <c:v>0.99173952126968601</c:v>
                </c:pt>
                <c:pt idx="152">
                  <c:v>0.99200156304567322</c:v>
                </c:pt>
                <c:pt idx="153">
                  <c:v>0.99224975739312871</c:v>
                </c:pt>
                <c:pt idx="154">
                  <c:v>0.99249764906455062</c:v>
                </c:pt>
                <c:pt idx="155">
                  <c:v>0.99273078527934033</c:v>
                </c:pt>
                <c:pt idx="156">
                  <c:v>0.99294002522128666</c:v>
                </c:pt>
                <c:pt idx="157">
                  <c:v>0.99314660161413826</c:v>
                </c:pt>
                <c:pt idx="158">
                  <c:v>0.99334984857062159</c:v>
                </c:pt>
                <c:pt idx="159">
                  <c:v>0.99355118110119311</c:v>
                </c:pt>
                <c:pt idx="160">
                  <c:v>0.99375169640647432</c:v>
                </c:pt>
                <c:pt idx="161">
                  <c:v>0.99393848868307333</c:v>
                </c:pt>
                <c:pt idx="162">
                  <c:v>0.99412516412672347</c:v>
                </c:pt>
                <c:pt idx="163">
                  <c:v>0.99430642923627521</c:v>
                </c:pt>
                <c:pt idx="164">
                  <c:v>0.99448046795552747</c:v>
                </c:pt>
                <c:pt idx="165">
                  <c:v>0.99464682627043011</c:v>
                </c:pt>
                <c:pt idx="166">
                  <c:v>0.99480772884982926</c:v>
                </c:pt>
                <c:pt idx="167">
                  <c:v>0.99496790500674792</c:v>
                </c:pt>
                <c:pt idx="168">
                  <c:v>0.9951275363468064</c:v>
                </c:pt>
                <c:pt idx="169">
                  <c:v>0.99528628992636792</c:v>
                </c:pt>
                <c:pt idx="170">
                  <c:v>0.99544334852014182</c:v>
                </c:pt>
                <c:pt idx="171">
                  <c:v>0.99559846998730139</c:v>
                </c:pt>
                <c:pt idx="172">
                  <c:v>0.99573815497675355</c:v>
                </c:pt>
                <c:pt idx="173">
                  <c:v>0.99587684113529507</c:v>
                </c:pt>
                <c:pt idx="174">
                  <c:v>0.99601531542061317</c:v>
                </c:pt>
                <c:pt idx="175">
                  <c:v>0.99614855341055208</c:v>
                </c:pt>
                <c:pt idx="176">
                  <c:v>0.99628173086528427</c:v>
                </c:pt>
                <c:pt idx="177">
                  <c:v>0.99641407596092435</c:v>
                </c:pt>
                <c:pt idx="178">
                  <c:v>0.9965427132751542</c:v>
                </c:pt>
                <c:pt idx="179">
                  <c:v>0.99667135058938416</c:v>
                </c:pt>
                <c:pt idx="180">
                  <c:v>0.99679211832674364</c:v>
                </c:pt>
                <c:pt idx="181">
                  <c:v>0.99691276499368964</c:v>
                </c:pt>
                <c:pt idx="182">
                  <c:v>0.99703286684377534</c:v>
                </c:pt>
                <c:pt idx="183">
                  <c:v>0.9971497754617078</c:v>
                </c:pt>
                <c:pt idx="184">
                  <c:v>0.9972664873402185</c:v>
                </c:pt>
                <c:pt idx="185">
                  <c:v>0.9973809669829824</c:v>
                </c:pt>
                <c:pt idx="186">
                  <c:v>0.99749447049553819</c:v>
                </c:pt>
                <c:pt idx="187">
                  <c:v>0.99760546179701604</c:v>
                </c:pt>
                <c:pt idx="188">
                  <c:v>0.99770973369055072</c:v>
                </c:pt>
                <c:pt idx="189">
                  <c:v>0.9978084817464743</c:v>
                </c:pt>
                <c:pt idx="190">
                  <c:v>0.99790516403846941</c:v>
                </c:pt>
                <c:pt idx="191">
                  <c:v>0.99799766940120238</c:v>
                </c:pt>
                <c:pt idx="192">
                  <c:v>0.99808257002859402</c:v>
                </c:pt>
                <c:pt idx="193">
                  <c:v>0.99816724364896059</c:v>
                </c:pt>
                <c:pt idx="194">
                  <c:v>0.99825048712506914</c:v>
                </c:pt>
                <c:pt idx="195">
                  <c:v>0.99833357169626002</c:v>
                </c:pt>
                <c:pt idx="196">
                  <c:v>0.9984103000707476</c:v>
                </c:pt>
                <c:pt idx="197">
                  <c:v>0.99848416815671903</c:v>
                </c:pt>
                <c:pt idx="198">
                  <c:v>0.99855404848594931</c:v>
                </c:pt>
                <c:pt idx="199">
                  <c:v>0.99862192358645774</c:v>
                </c:pt>
                <c:pt idx="200">
                  <c:v>0.99868775562374001</c:v>
                </c:pt>
                <c:pt idx="201">
                  <c:v>0.99875307311176553</c:v>
                </c:pt>
                <c:pt idx="202">
                  <c:v>0.99881353264945361</c:v>
                </c:pt>
                <c:pt idx="203">
                  <c:v>0.99886892236358082</c:v>
                </c:pt>
                <c:pt idx="204">
                  <c:v>0.99892394886646785</c:v>
                </c:pt>
                <c:pt idx="205">
                  <c:v>0.99897818841166774</c:v>
                </c:pt>
                <c:pt idx="206">
                  <c:v>0.99903153506256903</c:v>
                </c:pt>
                <c:pt idx="207">
                  <c:v>0.99908465470644514</c:v>
                </c:pt>
                <c:pt idx="208">
                  <c:v>0.99913762301230447</c:v>
                </c:pt>
                <c:pt idx="209">
                  <c:v>0.99918895686758313</c:v>
                </c:pt>
                <c:pt idx="210">
                  <c:v>0.99923904975112443</c:v>
                </c:pt>
                <c:pt idx="211">
                  <c:v>0.99928890049383878</c:v>
                </c:pt>
                <c:pt idx="212">
                  <c:v>0.99933664763812069</c:v>
                </c:pt>
                <c:pt idx="213">
                  <c:v>0.99938212471215149</c:v>
                </c:pt>
                <c:pt idx="214">
                  <c:v>0.99942601273700638</c:v>
                </c:pt>
                <c:pt idx="215">
                  <c:v>0.99946990076186137</c:v>
                </c:pt>
                <c:pt idx="216">
                  <c:v>0.9995102399102237</c:v>
                </c:pt>
                <c:pt idx="217">
                  <c:v>0.99954649293213393</c:v>
                </c:pt>
                <c:pt idx="218">
                  <c:v>0.99958008997185044</c:v>
                </c:pt>
                <c:pt idx="219">
                  <c:v>0.99961168934974598</c:v>
                </c:pt>
                <c:pt idx="220">
                  <c:v>0.99964150293904386</c:v>
                </c:pt>
                <c:pt idx="221">
                  <c:v>0.99966987881718283</c:v>
                </c:pt>
                <c:pt idx="222">
                  <c:v>0.99969810335730513</c:v>
                </c:pt>
                <c:pt idx="223">
                  <c:v>0.99972473884825153</c:v>
                </c:pt>
                <c:pt idx="224">
                  <c:v>0.9997511624659744</c:v>
                </c:pt>
                <c:pt idx="225">
                  <c:v>0.99977613323873671</c:v>
                </c:pt>
                <c:pt idx="226">
                  <c:v>0.99980072566645717</c:v>
                </c:pt>
                <c:pt idx="227">
                  <c:v>0.99982516675616084</c:v>
                </c:pt>
                <c:pt idx="228">
                  <c:v>0.99984813986710219</c:v>
                </c:pt>
                <c:pt idx="229">
                  <c:v>0.99987008387952969</c:v>
                </c:pt>
                <c:pt idx="230">
                  <c:v>0.99988724561062814</c:v>
                </c:pt>
                <c:pt idx="231">
                  <c:v>0.99990275775734405</c:v>
                </c:pt>
                <c:pt idx="232">
                  <c:v>0.99991698353091774</c:v>
                </c:pt>
                <c:pt idx="233">
                  <c:v>0.9999306039524245</c:v>
                </c:pt>
                <c:pt idx="234">
                  <c:v>0.99994422437393116</c:v>
                </c:pt>
                <c:pt idx="235">
                  <c:v>0.99995515097873977</c:v>
                </c:pt>
                <c:pt idx="236">
                  <c:v>0.99996541169627495</c:v>
                </c:pt>
                <c:pt idx="237">
                  <c:v>0.99997426497025421</c:v>
                </c:pt>
                <c:pt idx="238">
                  <c:v>0.99997975854026189</c:v>
                </c:pt>
                <c:pt idx="239">
                  <c:v>0.99998505537084792</c:v>
                </c:pt>
                <c:pt idx="240">
                  <c:v>0.99999027653242534</c:v>
                </c:pt>
                <c:pt idx="241">
                  <c:v>0.999995308521482</c:v>
                </c:pt>
                <c:pt idx="242">
                  <c:v>0.99999909197190051</c:v>
                </c:pt>
                <c:pt idx="243">
                  <c:v>1.0000000000000009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E-4E7E-92E4-6870362C1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604480"/>
        <c:axId val="1354036656"/>
      </c:lineChart>
      <c:catAx>
        <c:axId val="167057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54025136"/>
        <c:crosses val="autoZero"/>
        <c:auto val="1"/>
        <c:lblAlgn val="ctr"/>
        <c:lblOffset val="100"/>
        <c:noMultiLvlLbl val="0"/>
      </c:catAx>
      <c:valAx>
        <c:axId val="1354025136"/>
        <c:scaling>
          <c:orientation val="minMax"/>
          <c:max val="180000"/>
        </c:scaling>
        <c:delete val="0"/>
        <c:axPos val="l"/>
        <c:numFmt formatCode="&quot;R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70571536"/>
        <c:crosses val="autoZero"/>
        <c:crossBetween val="between"/>
      </c:valAx>
      <c:valAx>
        <c:axId val="1354036656"/>
        <c:scaling>
          <c:orientation val="minMax"/>
          <c:max val="1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70604480"/>
        <c:crosses val="max"/>
        <c:crossBetween val="between"/>
        <c:majorUnit val="0.1"/>
      </c:valAx>
      <c:catAx>
        <c:axId val="167060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54036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 Estimativa 24.07.xlsx]CURVA_ABC_SERVICOS!SERVICOS_ABC</c:name>
    <c:fmtId val="0"/>
  </c:pivotSource>
  <c:chart>
    <c:autoTitleDeleted val="0"/>
    <c:pivotFmts>
      <c:pivotFmt>
        <c:idx val="0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rgbClr val="00206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CURVA_ABC_SERVICOS!$B$1</c:f>
              <c:strCache>
                <c:ptCount val="1"/>
                <c:pt idx="0">
                  <c:v>VALOR TOTAL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CURVA_ABC_SERVICOS!$A$2:$A$19</c:f>
              <c:strCache>
                <c:ptCount val="17"/>
                <c:pt idx="0">
                  <c:v>Limpeza robotizada  com emissão de laudo, relatório fotográfico e vídeo </c:v>
                </c:pt>
                <c:pt idx="1">
                  <c:v>Relatórios Mensais</c:v>
                </c:pt>
                <c:pt idx="2">
                  <c:v>Inspeção dos Sistemas de Dosagens</c:v>
                </c:pt>
                <c:pt idx="3">
                  <c:v>Fornecimento de Produtos</c:v>
                </c:pt>
                <c:pt idx="4">
                  <c:v>Manutenção corretiva (com o fornecimento de peças) da bomba de água gelada potência de 60cv, tensão 380V</c:v>
                </c:pt>
                <c:pt idx="5">
                  <c:v>Coleta de Amostra de Água</c:v>
                </c:pt>
                <c:pt idx="6">
                  <c:v>Manutenção corretiva (com o fornecimento de peças) do motor com  potência até 10cv, tensão 380V</c:v>
                </c:pt>
                <c:pt idx="7">
                  <c:v>Manutenção corretiva (com o fornecimento de peças) da bomba de água gelada potência de 40cv, tensão 380V</c:v>
                </c:pt>
                <c:pt idx="8">
                  <c:v>Duto em chapa de aço galvanizado nº. 24, para ar condicionado. Fornecimento, montagem e instalação</c:v>
                </c:pt>
                <c:pt idx="9">
                  <c:v>Manutenção corretiva (com o fornecimento de peças) da bomba de água gelada potência de 20cv, tensão 380V</c:v>
                </c:pt>
                <c:pt idx="10">
                  <c:v>Manutenção corretiva (com o fornecimento de peças) da bomba de água gelada potência de 25cv, tensão 380V</c:v>
                </c:pt>
                <c:pt idx="11">
                  <c:v>Limpeza das Torres de Resfriamento</c:v>
                </c:pt>
                <c:pt idx="12">
                  <c:v>Manutenção corretiva (com o fornecimento de peças) do motor com  potência de 15cv, tensão 380V</c:v>
                </c:pt>
                <c:pt idx="13">
                  <c:v>Inspeção Interna dos Equipamentos</c:v>
                </c:pt>
                <c:pt idx="14">
                  <c:v>Visita Técnica para Avaliação das Condições Internas dos Equipamentos</c:v>
                </c:pt>
                <c:pt idx="15">
                  <c:v>Fornecimento de Equipamentos e Ajustes de Dosagem</c:v>
                </c:pt>
                <c:pt idx="16">
                  <c:v>Locação de caixa coletora de entulho capacidade 5 m³ </c:v>
                </c:pt>
              </c:strCache>
            </c:strRef>
          </c:cat>
          <c:val>
            <c:numRef>
              <c:f>CURVA_ABC_SERVICOS!$B$2:$B$19</c:f>
              <c:numCache>
                <c:formatCode>_("R$"* #,##0.00_);_("R$"* \(#,##0.00\);_("R$"* "-"??_);_(@_)</c:formatCode>
                <c:ptCount val="17"/>
                <c:pt idx="0">
                  <c:v>306000</c:v>
                </c:pt>
                <c:pt idx="1">
                  <c:v>96000</c:v>
                </c:pt>
                <c:pt idx="2">
                  <c:v>88560</c:v>
                </c:pt>
                <c:pt idx="3">
                  <c:v>57600</c:v>
                </c:pt>
                <c:pt idx="4">
                  <c:v>45750</c:v>
                </c:pt>
                <c:pt idx="5">
                  <c:v>37800</c:v>
                </c:pt>
                <c:pt idx="6">
                  <c:v>32000</c:v>
                </c:pt>
                <c:pt idx="7">
                  <c:v>30600</c:v>
                </c:pt>
                <c:pt idx="8">
                  <c:v>25774</c:v>
                </c:pt>
                <c:pt idx="9">
                  <c:v>21450</c:v>
                </c:pt>
                <c:pt idx="10">
                  <c:v>21450</c:v>
                </c:pt>
                <c:pt idx="11">
                  <c:v>18000</c:v>
                </c:pt>
                <c:pt idx="12">
                  <c:v>6400</c:v>
                </c:pt>
                <c:pt idx="13">
                  <c:v>4680</c:v>
                </c:pt>
                <c:pt idx="14">
                  <c:v>3000</c:v>
                </c:pt>
                <c:pt idx="15">
                  <c:v>2160</c:v>
                </c:pt>
                <c:pt idx="16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6-4FC5-A165-5BE7D54C5C1A}"/>
            </c:ext>
          </c:extLst>
        </c:ser>
        <c:ser>
          <c:idx val="1"/>
          <c:order val="1"/>
          <c:tx>
            <c:strRef>
              <c:f>CURVA_ABC_SERVICOS!$C$1</c:f>
              <c:strCache>
                <c:ptCount val="1"/>
                <c:pt idx="0">
                  <c:v>% DO 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CURVA_ABC_SERVICOS!$A$2:$A$19</c:f>
              <c:strCache>
                <c:ptCount val="17"/>
                <c:pt idx="0">
                  <c:v>Limpeza robotizada  com emissão de laudo, relatório fotográfico e vídeo </c:v>
                </c:pt>
                <c:pt idx="1">
                  <c:v>Relatórios Mensais</c:v>
                </c:pt>
                <c:pt idx="2">
                  <c:v>Inspeção dos Sistemas de Dosagens</c:v>
                </c:pt>
                <c:pt idx="3">
                  <c:v>Fornecimento de Produtos</c:v>
                </c:pt>
                <c:pt idx="4">
                  <c:v>Manutenção corretiva (com o fornecimento de peças) da bomba de água gelada potência de 60cv, tensão 380V</c:v>
                </c:pt>
                <c:pt idx="5">
                  <c:v>Coleta de Amostra de Água</c:v>
                </c:pt>
                <c:pt idx="6">
                  <c:v>Manutenção corretiva (com o fornecimento de peças) do motor com  potência até 10cv, tensão 380V</c:v>
                </c:pt>
                <c:pt idx="7">
                  <c:v>Manutenção corretiva (com o fornecimento de peças) da bomba de água gelada potência de 40cv, tensão 380V</c:v>
                </c:pt>
                <c:pt idx="8">
                  <c:v>Duto em chapa de aço galvanizado nº. 24, para ar condicionado. Fornecimento, montagem e instalação</c:v>
                </c:pt>
                <c:pt idx="9">
                  <c:v>Manutenção corretiva (com o fornecimento de peças) da bomba de água gelada potência de 20cv, tensão 380V</c:v>
                </c:pt>
                <c:pt idx="10">
                  <c:v>Manutenção corretiva (com o fornecimento de peças) da bomba de água gelada potência de 25cv, tensão 380V</c:v>
                </c:pt>
                <c:pt idx="11">
                  <c:v>Limpeza das Torres de Resfriamento</c:v>
                </c:pt>
                <c:pt idx="12">
                  <c:v>Manutenção corretiva (com o fornecimento de peças) do motor com  potência de 15cv, tensão 380V</c:v>
                </c:pt>
                <c:pt idx="13">
                  <c:v>Inspeção Interna dos Equipamentos</c:v>
                </c:pt>
                <c:pt idx="14">
                  <c:v>Visita Técnica para Avaliação das Condições Internas dos Equipamentos</c:v>
                </c:pt>
                <c:pt idx="15">
                  <c:v>Fornecimento de Equipamentos e Ajustes de Dosagem</c:v>
                </c:pt>
                <c:pt idx="16">
                  <c:v>Locação de caixa coletora de entulho capacidade 5 m³ </c:v>
                </c:pt>
              </c:strCache>
            </c:strRef>
          </c:cat>
          <c:val>
            <c:numRef>
              <c:f>CURVA_ABC_SERVICOS!$C$2:$C$19</c:f>
              <c:numCache>
                <c:formatCode>0.00%</c:formatCode>
                <c:ptCount val="17"/>
                <c:pt idx="0">
                  <c:v>0.38315903353768482</c:v>
                </c:pt>
                <c:pt idx="1">
                  <c:v>0.12020675561966583</c:v>
                </c:pt>
                <c:pt idx="2">
                  <c:v>0.11089073205914173</c:v>
                </c:pt>
                <c:pt idx="3">
                  <c:v>7.2124053371799501E-2</c:v>
                </c:pt>
                <c:pt idx="4">
                  <c:v>5.7286031974996994E-2</c:v>
                </c:pt>
                <c:pt idx="5">
                  <c:v>4.7331410025243416E-2</c:v>
                </c:pt>
                <c:pt idx="6">
                  <c:v>4.0068918539888608E-2</c:v>
                </c:pt>
                <c:pt idx="7">
                  <c:v>3.8315903353768485E-2</c:v>
                </c:pt>
                <c:pt idx="8">
                  <c:v>3.2273009576471529E-2</c:v>
                </c:pt>
                <c:pt idx="9">
                  <c:v>2.6858696958769083E-2</c:v>
                </c:pt>
                <c:pt idx="10">
                  <c:v>2.6858696958769083E-2</c:v>
                </c:pt>
                <c:pt idx="11">
                  <c:v>2.2538766678687341E-2</c:v>
                </c:pt>
                <c:pt idx="12">
                  <c:v>8.0137837079777216E-3</c:v>
                </c:pt>
                <c:pt idx="13">
                  <c:v>5.8600793364587088E-3</c:v>
                </c:pt>
                <c:pt idx="14">
                  <c:v>3.7564611131145572E-3</c:v>
                </c:pt>
                <c:pt idx="15">
                  <c:v>2.7046520014424812E-3</c:v>
                </c:pt>
                <c:pt idx="16">
                  <c:v>1.7530151861201266E-3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B6-4FC5-A165-5BE7D54C5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69531776"/>
        <c:axId val="1636933456"/>
      </c:barChart>
      <c:lineChart>
        <c:grouping val="standard"/>
        <c:varyColors val="0"/>
        <c:ser>
          <c:idx val="2"/>
          <c:order val="2"/>
          <c:tx>
            <c:strRef>
              <c:f>CURVA_ABC_SERVICOS!$D$1</c:f>
              <c:strCache>
                <c:ptCount val="1"/>
                <c:pt idx="0">
                  <c:v>% ACUMULADA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CURVA_ABC_SERVICOS!$A$2:$A$19</c:f>
              <c:strCache>
                <c:ptCount val="17"/>
                <c:pt idx="0">
                  <c:v>Limpeza robotizada  com emissão de laudo, relatório fotográfico e vídeo </c:v>
                </c:pt>
                <c:pt idx="1">
                  <c:v>Relatórios Mensais</c:v>
                </c:pt>
                <c:pt idx="2">
                  <c:v>Inspeção dos Sistemas de Dosagens</c:v>
                </c:pt>
                <c:pt idx="3">
                  <c:v>Fornecimento de Produtos</c:v>
                </c:pt>
                <c:pt idx="4">
                  <c:v>Manutenção corretiva (com o fornecimento de peças) da bomba de água gelada potência de 60cv, tensão 380V</c:v>
                </c:pt>
                <c:pt idx="5">
                  <c:v>Coleta de Amostra de Água</c:v>
                </c:pt>
                <c:pt idx="6">
                  <c:v>Manutenção corretiva (com o fornecimento de peças) do motor com  potência até 10cv, tensão 380V</c:v>
                </c:pt>
                <c:pt idx="7">
                  <c:v>Manutenção corretiva (com o fornecimento de peças) da bomba de água gelada potência de 40cv, tensão 380V</c:v>
                </c:pt>
                <c:pt idx="8">
                  <c:v>Duto em chapa de aço galvanizado nº. 24, para ar condicionado. Fornecimento, montagem e instalação</c:v>
                </c:pt>
                <c:pt idx="9">
                  <c:v>Manutenção corretiva (com o fornecimento de peças) da bomba de água gelada potência de 20cv, tensão 380V</c:v>
                </c:pt>
                <c:pt idx="10">
                  <c:v>Manutenção corretiva (com o fornecimento de peças) da bomba de água gelada potência de 25cv, tensão 380V</c:v>
                </c:pt>
                <c:pt idx="11">
                  <c:v>Limpeza das Torres de Resfriamento</c:v>
                </c:pt>
                <c:pt idx="12">
                  <c:v>Manutenção corretiva (com o fornecimento de peças) do motor com  potência de 15cv, tensão 380V</c:v>
                </c:pt>
                <c:pt idx="13">
                  <c:v>Inspeção Interna dos Equipamentos</c:v>
                </c:pt>
                <c:pt idx="14">
                  <c:v>Visita Técnica para Avaliação das Condições Internas dos Equipamentos</c:v>
                </c:pt>
                <c:pt idx="15">
                  <c:v>Fornecimento de Equipamentos e Ajustes de Dosagem</c:v>
                </c:pt>
                <c:pt idx="16">
                  <c:v>Locação de caixa coletora de entulho capacidade 5 m³ </c:v>
                </c:pt>
              </c:strCache>
            </c:strRef>
          </c:cat>
          <c:val>
            <c:numRef>
              <c:f>CURVA_ABC_SERVICOS!$D$2:$D$19</c:f>
              <c:numCache>
                <c:formatCode>0.00%</c:formatCode>
                <c:ptCount val="17"/>
                <c:pt idx="0">
                  <c:v>0.38315903353768482</c:v>
                </c:pt>
                <c:pt idx="1">
                  <c:v>0.50336578915735064</c:v>
                </c:pt>
                <c:pt idx="2">
                  <c:v>0.61425652121649232</c:v>
                </c:pt>
                <c:pt idx="3">
                  <c:v>0.68638057458829183</c:v>
                </c:pt>
                <c:pt idx="4">
                  <c:v>0.74366660656328887</c:v>
                </c:pt>
                <c:pt idx="5">
                  <c:v>0.7909980165885323</c:v>
                </c:pt>
                <c:pt idx="6">
                  <c:v>0.83106693512842089</c:v>
                </c:pt>
                <c:pt idx="7">
                  <c:v>0.86938283848218934</c:v>
                </c:pt>
                <c:pt idx="8">
                  <c:v>0.90165584805866095</c:v>
                </c:pt>
                <c:pt idx="9">
                  <c:v>0.92851454501743003</c:v>
                </c:pt>
                <c:pt idx="10">
                  <c:v>0.95537324197619911</c:v>
                </c:pt>
                <c:pt idx="11">
                  <c:v>0.97791200865488637</c:v>
                </c:pt>
                <c:pt idx="12">
                  <c:v>0.98592579236286415</c:v>
                </c:pt>
                <c:pt idx="13">
                  <c:v>0.99178587169932286</c:v>
                </c:pt>
                <c:pt idx="14">
                  <c:v>0.99554233281243742</c:v>
                </c:pt>
                <c:pt idx="15">
                  <c:v>0.99824698481387986</c:v>
                </c:pt>
                <c:pt idx="1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B6-4FC5-A165-5BE7D54C5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542912"/>
        <c:axId val="1636931056"/>
      </c:lineChart>
      <c:catAx>
        <c:axId val="166953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36933456"/>
        <c:crosses val="autoZero"/>
        <c:auto val="1"/>
        <c:lblAlgn val="ctr"/>
        <c:lblOffset val="100"/>
        <c:noMultiLvlLbl val="0"/>
      </c:catAx>
      <c:valAx>
        <c:axId val="1636933456"/>
        <c:scaling>
          <c:orientation val="minMax"/>
          <c:max val="350000"/>
          <c:min val="0"/>
        </c:scaling>
        <c:delete val="0"/>
        <c:axPos val="l"/>
        <c:numFmt formatCode="&quot;R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69531776"/>
        <c:crosses val="autoZero"/>
        <c:crossBetween val="between"/>
      </c:valAx>
      <c:valAx>
        <c:axId val="1636931056"/>
        <c:scaling>
          <c:orientation val="minMax"/>
          <c:max val="1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69542912"/>
        <c:crosses val="max"/>
        <c:crossBetween val="between"/>
        <c:minorUnit val="5.000000000000001E-2"/>
      </c:valAx>
      <c:catAx>
        <c:axId val="16695429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3693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16567</xdr:colOff>
      <xdr:row>0</xdr:row>
      <xdr:rowOff>66736</xdr:rowOff>
    </xdr:from>
    <xdr:ext cx="840684" cy="809564"/>
    <xdr:pic>
      <xdr:nvPicPr>
        <xdr:cNvPr id="2" name="image3.png">
          <a:extLst>
            <a:ext uri="{FF2B5EF4-FFF2-40B4-BE49-F238E27FC236}">
              <a16:creationId xmlns:a16="http://schemas.microsoft.com/office/drawing/2014/main" id="{17E5C8C7-A741-495F-86CE-12C7E9AC6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67" y="257236"/>
          <a:ext cx="840684" cy="809564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23812</xdr:rowOff>
    </xdr:from>
    <xdr:to>
      <xdr:col>19</xdr:col>
      <xdr:colOff>522750</xdr:colOff>
      <xdr:row>38</xdr:row>
      <xdr:rowOff>175312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4FEA3A-EEE0-6EF8-7B7C-F423924D0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133350</xdr:colOff>
      <xdr:row>1</xdr:row>
      <xdr:rowOff>142875</xdr:rowOff>
    </xdr:from>
    <xdr:to>
      <xdr:col>7</xdr:col>
      <xdr:colOff>381000</xdr:colOff>
      <xdr:row>20</xdr:row>
      <xdr:rowOff>19050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1A56DD1-9843-5388-57BC-BC51B7A67CB1}"/>
            </a:ext>
          </a:extLst>
        </xdr:cNvPr>
        <xdr:cNvSpPr txBox="1"/>
      </xdr:nvSpPr>
      <xdr:spPr>
        <a:xfrm>
          <a:off x="8829675" y="333375"/>
          <a:ext cx="857250" cy="3495675"/>
        </a:xfrm>
        <a:prstGeom prst="rect">
          <a:avLst/>
        </a:prstGeom>
        <a:solidFill>
          <a:srgbClr val="FFC7CE">
            <a:alpha val="65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6000">
              <a:solidFill>
                <a:srgbClr val="C00000">
                  <a:alpha val="50000"/>
                </a:srgbClr>
              </a:solidFill>
            </a:rPr>
            <a:t>A</a:t>
          </a:r>
        </a:p>
      </xdr:txBody>
    </xdr:sp>
    <xdr:clientData/>
  </xdr:twoCellAnchor>
  <xdr:twoCellAnchor>
    <xdr:from>
      <xdr:col>7</xdr:col>
      <xdr:colOff>380999</xdr:colOff>
      <xdr:row>1</xdr:row>
      <xdr:rowOff>142875</xdr:rowOff>
    </xdr:from>
    <xdr:to>
      <xdr:col>10</xdr:col>
      <xdr:colOff>352424</xdr:colOff>
      <xdr:row>20</xdr:row>
      <xdr:rowOff>19050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76D03BF0-6044-4825-A06F-C374F785A5BE}"/>
            </a:ext>
          </a:extLst>
        </xdr:cNvPr>
        <xdr:cNvSpPr txBox="1"/>
      </xdr:nvSpPr>
      <xdr:spPr>
        <a:xfrm>
          <a:off x="9686924" y="333375"/>
          <a:ext cx="1800225" cy="3495675"/>
        </a:xfrm>
        <a:prstGeom prst="rect">
          <a:avLst/>
        </a:prstGeom>
        <a:solidFill>
          <a:srgbClr val="FFEB9C">
            <a:alpha val="65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6000">
              <a:solidFill>
                <a:schemeClr val="accent2">
                  <a:lumMod val="50000"/>
                  <a:alpha val="50000"/>
                </a:schemeClr>
              </a:solidFill>
            </a:rPr>
            <a:t>B</a:t>
          </a:r>
        </a:p>
      </xdr:txBody>
    </xdr:sp>
    <xdr:clientData/>
  </xdr:twoCellAnchor>
  <xdr:twoCellAnchor>
    <xdr:from>
      <xdr:col>10</xdr:col>
      <xdr:colOff>352425</xdr:colOff>
      <xdr:row>1</xdr:row>
      <xdr:rowOff>142875</xdr:rowOff>
    </xdr:from>
    <xdr:to>
      <xdr:col>19</xdr:col>
      <xdr:colOff>133350</xdr:colOff>
      <xdr:row>20</xdr:row>
      <xdr:rowOff>19050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584E12EC-7B04-4828-8E46-BF9864E5E0A4}"/>
            </a:ext>
          </a:extLst>
        </xdr:cNvPr>
        <xdr:cNvSpPr txBox="1"/>
      </xdr:nvSpPr>
      <xdr:spPr>
        <a:xfrm>
          <a:off x="11487150" y="333375"/>
          <a:ext cx="5267325" cy="3495675"/>
        </a:xfrm>
        <a:prstGeom prst="rect">
          <a:avLst/>
        </a:prstGeom>
        <a:solidFill>
          <a:srgbClr val="C6EFCE">
            <a:alpha val="65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6000">
              <a:solidFill>
                <a:schemeClr val="accent3">
                  <a:lumMod val="50000"/>
                  <a:alpha val="50000"/>
                </a:schemeClr>
              </a:solidFill>
            </a:rPr>
            <a:t>C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4762</xdr:rowOff>
    </xdr:from>
    <xdr:to>
      <xdr:col>19</xdr:col>
      <xdr:colOff>513225</xdr:colOff>
      <xdr:row>21</xdr:row>
      <xdr:rowOff>70762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0B964C-CB5D-4DFA-8C28-7DDE6FAE35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0.24236</cdr:x>
      <cdr:y>0.02352</cdr:y>
    </cdr:from>
    <cdr:to>
      <cdr:x>0.48789</cdr:x>
      <cdr:y>0.52476</cdr:y>
    </cdr:to>
    <cdr:sp macro="" textlink="">
      <cdr:nvSpPr>
        <cdr:cNvPr id="2" name="CaixaDeTexto 2">
          <a:extLst xmlns:a="http://schemas.openxmlformats.org/drawingml/2006/main">
            <a:ext uri="{FF2B5EF4-FFF2-40B4-BE49-F238E27FC236}">
              <a16:creationId xmlns:a16="http://schemas.microsoft.com/office/drawing/2014/main" id="{81A56DD1-9843-5388-57BC-BC51B7A67CB1}"/>
            </a:ext>
          </a:extLst>
        </cdr:cNvPr>
        <cdr:cNvSpPr txBox="1"/>
      </cdr:nvSpPr>
      <cdr:spPr>
        <a:xfrm xmlns:a="http://schemas.openxmlformats.org/drawingml/2006/main">
          <a:off x="2181225" y="127001"/>
          <a:ext cx="2209800" cy="2706687"/>
        </a:xfrm>
        <a:prstGeom xmlns:a="http://schemas.openxmlformats.org/drawingml/2006/main" prst="rect">
          <a:avLst/>
        </a:prstGeom>
        <a:solidFill xmlns:a="http://schemas.openxmlformats.org/drawingml/2006/main">
          <a:srgbClr val="FFC7CE">
            <a:alpha val="65000"/>
          </a:srgb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6000">
              <a:solidFill>
                <a:srgbClr val="C00000">
                  <a:alpha val="50000"/>
                </a:srgbClr>
              </a:solidFill>
            </a:rPr>
            <a:t>A</a:t>
          </a:r>
        </a:p>
      </cdr:txBody>
    </cdr:sp>
  </cdr:relSizeAnchor>
  <cdr:relSizeAnchor xmlns:cdr="http://schemas.openxmlformats.org/drawingml/2006/chartDrawing">
    <cdr:from>
      <cdr:x>0.48719</cdr:x>
      <cdr:y>0.02528</cdr:y>
    </cdr:from>
    <cdr:to>
      <cdr:x>0.68368</cdr:x>
      <cdr:y>0.52123</cdr:y>
    </cdr:to>
    <cdr:sp macro="" textlink="">
      <cdr:nvSpPr>
        <cdr:cNvPr id="3" name="CaixaDeTexto 3">
          <a:extLst xmlns:a="http://schemas.openxmlformats.org/drawingml/2006/main">
            <a:ext uri="{FF2B5EF4-FFF2-40B4-BE49-F238E27FC236}">
              <a16:creationId xmlns:a16="http://schemas.microsoft.com/office/drawing/2014/main" id="{76D03BF0-6044-4825-A06F-C374F785A5BE}"/>
            </a:ext>
          </a:extLst>
        </cdr:cNvPr>
        <cdr:cNvSpPr txBox="1"/>
      </cdr:nvSpPr>
      <cdr:spPr>
        <a:xfrm xmlns:a="http://schemas.openxmlformats.org/drawingml/2006/main">
          <a:off x="4384675" y="136525"/>
          <a:ext cx="1768475" cy="2678113"/>
        </a:xfrm>
        <a:prstGeom xmlns:a="http://schemas.openxmlformats.org/drawingml/2006/main" prst="rect">
          <a:avLst/>
        </a:prstGeom>
        <a:solidFill xmlns:a="http://schemas.openxmlformats.org/drawingml/2006/main">
          <a:srgbClr val="FFEB9C">
            <a:alpha val="65000"/>
          </a:srgb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6000">
              <a:solidFill>
                <a:schemeClr val="accent2">
                  <a:lumMod val="50000"/>
                  <a:alpha val="50000"/>
                </a:schemeClr>
              </a:solidFill>
            </a:rPr>
            <a:t>B</a:t>
          </a:r>
        </a:p>
      </cdr:txBody>
    </cdr:sp>
  </cdr:relSizeAnchor>
  <cdr:relSizeAnchor xmlns:cdr="http://schemas.openxmlformats.org/drawingml/2006/chartDrawing">
    <cdr:from>
      <cdr:x>0.68368</cdr:x>
      <cdr:y>0.02352</cdr:y>
    </cdr:from>
    <cdr:to>
      <cdr:x>0.9525</cdr:x>
      <cdr:y>0.52476</cdr:y>
    </cdr:to>
    <cdr:sp macro="" textlink="">
      <cdr:nvSpPr>
        <cdr:cNvPr id="4" name="CaixaDeTexto 4">
          <a:extLst xmlns:a="http://schemas.openxmlformats.org/drawingml/2006/main">
            <a:ext uri="{FF2B5EF4-FFF2-40B4-BE49-F238E27FC236}">
              <a16:creationId xmlns:a16="http://schemas.microsoft.com/office/drawing/2014/main" id="{584E12EC-7B04-4828-8E46-BF9864E5E0A4}"/>
            </a:ext>
          </a:extLst>
        </cdr:cNvPr>
        <cdr:cNvSpPr txBox="1"/>
      </cdr:nvSpPr>
      <cdr:spPr>
        <a:xfrm xmlns:a="http://schemas.openxmlformats.org/drawingml/2006/main">
          <a:off x="6153150" y="127001"/>
          <a:ext cx="2419350" cy="2706688"/>
        </a:xfrm>
        <a:prstGeom xmlns:a="http://schemas.openxmlformats.org/drawingml/2006/main" prst="rect">
          <a:avLst/>
        </a:prstGeom>
        <a:solidFill xmlns:a="http://schemas.openxmlformats.org/drawingml/2006/main">
          <a:srgbClr val="C6EFCE">
            <a:alpha val="65000"/>
          </a:srgb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6000">
              <a:solidFill>
                <a:schemeClr val="accent3">
                  <a:lumMod val="50000"/>
                  <a:alpha val="50000"/>
                </a:schemeClr>
              </a:solidFill>
            </a:rPr>
            <a:t>C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463550</xdr:colOff>
      <xdr:row>7</xdr:row>
      <xdr:rowOff>57150</xdr:rowOff>
    </xdr:from>
    <xdr:to>
      <xdr:col>11</xdr:col>
      <xdr:colOff>374650</xdr:colOff>
      <xdr:row>16</xdr:row>
      <xdr:rowOff>22225</xdr:rowOff>
    </xdr:to>
    <xdr:pic>
      <xdr:nvPicPr>
        <xdr:cNvPr id="8" name="Imagem 11">
          <a:extLst>
            <a:ext uri="{FF2B5EF4-FFF2-40B4-BE49-F238E27FC236}">
              <a16:creationId xmlns:a16="http://schemas.microsoft.com/office/drawing/2014/main" id="{3095BE97-A197-4653-9562-3A51A566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6550" y="1485900"/>
          <a:ext cx="2959100" cy="173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stavo Oliveira Cavalcanti" refreshedDate="46212.500096875003" createdVersion="8" refreshedVersion="8" minRefreshableVersion="3" recordCount="321" xr:uid="{3D0DCC65-E47F-407F-932E-61B2416276DF}">
  <cacheSource type="worksheet">
    <worksheetSource name="Tabela5"/>
  </cacheSource>
  <cacheFields count="7">
    <cacheField name="INSUMO" numFmtId="0">
      <sharedItems count="244">
        <s v="LAMINA DE SERRA 1/2X12&quot;"/>
        <s v="DETERGENTE "/>
        <s v="ESPUMA EXPANSIVA DE POLIURETANO"/>
        <s v="ESTOPA"/>
        <s v="QUEROSENE"/>
        <s v="TERMINAL A COMPRESSAO EM COBRE ESTANHADO PARA CABO 2,5 MM2, 1 FURO E 1 COMPRESSAO, PARA PARAFUSO DE FIXACAO M5"/>
        <s v="TERMINAL A COMPRESSAO EM COBRE ESTANHADO PARA CABO 25 MM2, 1 FURO E 1 COMPRESSAO, PARA PARAFUSO DE FIXACAO M8"/>
        <s v="TERMINAL METALICO A PRESSAO 1 CABO, PARA CABOS DE 4 A 10 MM2, COM 2 FUROS PARA FIXACAO"/>
        <s v="TERMINAL METALICO A PRESSAO PARA 1 CABO DE 16 MM2, COM 1 FURO DE FIXACAO"/>
        <s v="TERMINAL METALICO A PRESSAO PARA 1 CABO DE 25 MM2, COM 1 FURO DE FIXACAO"/>
        <s v="FITA CREPE ROLO DE *25* MM X 50 M"/>
        <s v="FITA ISOLANTE ADESIVA ANTICHAMA, USO ATE 750 V, EM ROLO DE 19 MM X 20 M"/>
        <s v="FITA ISOLANTE ADESIVA ANTICHAMA, USO ATE 750 V, EM ROLO DE 19 MM X 5 M"/>
        <s v="FITA ISOLANTE DE BORRACHA AUTOFUSAO, USO ATE 69 KV (ALTA TENSAO)"/>
        <s v="FITA METALICA PERFURADA, L = *18* MM, ROLO DE 30 M, CARGA RECOMENDADA = *30* KGF"/>
        <s v="LIMPADOR MULTIUSO 500ML VEJA OU SIMILAR"/>
        <s v="ESPONJA MULTIUSO COM 10 UNIDADES"/>
        <s v="SABÃO EM PÓ"/>
        <s v="SACO DE RÁFIA"/>
        <s v="ACIDO SULFÔNICO PARA USO EM LIMPEZA &quot;LM (thillex)&quot;"/>
        <s v="LIXA D'AGUA EM FOLHA, GRAO 100"/>
        <s v="LIXA EM FOLHA PARA FERRO, NUNERO 150"/>
        <s v="LIXA EM FOLHA PARA PAREDE OU MADEIRA, NUMERO 120 (COR VERMELHA)"/>
        <s v="MASSA DE BASE ACRÍLICA, USO INTERNO E EXTERNO,  3M OU SIMILIAR"/>
        <s v="PASTA LUBRIFICANTE PARA TUBOS E CONEXOES COM JUNTA ELASTICA (USO EM PVC, ACO, POLIETILENO E OUTROS) (POTE DE 3.500* G)"/>
        <s v="PASTA PARA SOLDA DE TUBOS E CONEXOES DE COBRE (EMBALAGEM COM 250 G)"/>
        <s v="SELANTE DE BASE ASFALTICA PARA VEDACAO"/>
        <s v="SILICONE ACETICO USO GERAL INCOLOR 280 G"/>
        <s v="REBITE DE ALUNINIO VAZADO DE REPUXO, 3,2 X 8 MM (1KG = 1025 UNIDADES)"/>
        <s v="AGENTE DESENGRIPANDE TIPO(WD)"/>
        <s v="FITA AÇO INOX PARA CINTAR DUTOS, L = 19 MM, E = 0,5 MM (ROLO DE 30M)"/>
        <s v="SOLDA EM VARETA FOSCOPER, D = *2,5* MM X COMPRIMENTO 500 MM"/>
        <s v="SOLDA ESTANHO/COBRE  (CARRETEL 500 GRAMAS)"/>
        <s v="SOLDA EM BARRA DE ESTANHO-CHUNBO 50/50"/>
        <s v="ABRACADEIRA DE NYLON PARA AMARRACAO DE CABOS, COMPRIMENTO DE 150 X*3,6* MM"/>
        <s v="ABRACADEIRA EM ACO PARA AMARRACAO DE ELETRODUTOS, TIPO D, COM 1&quot; E CUNHA DE FIXACAO"/>
        <s v="ABRACADEIRA EM ACO PARA AMARRACAO DE ELETRODUTOS, TIPO D, COM 1/2&quot; E CUNHA DE FIXACAO"/>
        <s v="ABRACADEIRA EM ACO PARA AMARRACAO DE ELETRODUTOS, TIPO D, COM 3/4&quot; E CUNHA DE FIXACAO"/>
        <s v="ABRACADEIRA RSF 9MM 3/8&quot; X 1/2&quot; (09-13MM)"/>
        <s v="ADESIVO ACRILICO DE BASE AQUOSA / COLA DE CONTATO"/>
        <s v="ARAME RECOZIDO 16 BWG, D = 1,65 MM (0,016 KG/M) OU 18 BWG, D = 1,25 MM (0,01 KG/M)"/>
        <s v="ARRUELA EM ALUMINIO, COM ROSCA, DE 3/4&quot;, PARA ELETRODUTO"/>
        <s v="ARRUELA LISA 1/4 ZINCADA"/>
        <s v="ARRUELA LISA 5 /16 ZINCADA"/>
        <s v="BARRA ROSCADA 1/4 X 3M"/>
        <s v="BARRA ROSCADA 5 /16 X 3M"/>
        <s v="CHUMBADOR 5/16&quot; X 2&quot;"/>
        <s v="CHUMBADOR 1/4&quot; X 2&quot;"/>
        <s v="BOX CURVO DE 3/4&quot; S/R "/>
        <s v="BROCA DE WIDEA 20MM"/>
        <s v="BROCA SDS PLUS IRWIN 6 x 160mm"/>
        <s v="BUCHA EM ALUMINIO, COM ROSCA, DE 1&quot;, PARA ELETRODUTO"/>
        <s v="BUCHA EM ALUMINIO, COM ROSCA, DE 3/4&quot;, PARA ELETRODUTO"/>
        <s v="CABO DE COBRE, FLEXIVEL, CLASSE 4 OU 5, ISOLACAO EM PVC/A, ANTICHAMA BWF-B, 1 CONDUTOR, 450/750 V, SECAO NOMINAL 1,5 MM2"/>
        <s v="CABO DE COBRE, FLEXIVEL, CLASSE 4 OU 5, ISOLACAO EM PVC/A, ANTICHAMA BWF-B, COBERTURA PVC-ST1, ANTICHAMA BWF-B, 1 CONDUTOR, 0,6/1 KV, SECAO NOMINAL 4 MM2"/>
        <s v="CABO DE COBRE, FLEXIVEL, CLASSE 4 OU 5, ISOLACAO EM PVC/A, ANTICHAMA BWF-B, COBERTURA PVC-ST1, ANTICHAMA BWF-B, 1 CONDUTOR, 0,6/1 KV, SECAO NOMINAL 6 MM2"/>
        <s v="CABO FLEXIVEL PVC 750 V, 4 CONDUTORES DE 1,5 MM2"/>
        <s v="CABO MULTIPOLAR DE COBRE, FLEXIVEL, CLASSE 4 OU 5, ISOLACAO EM HEPR, COBERTURA EM PVC-ST2, ANTICHAMA BWF-B, 0,6/1 KV, 3 CONDUTORES DE 2,5 MM2"/>
        <s v="CABO P BLINDADO PARA ALARME E DETECÇÃO DE INCÊNDIO  4 x 1,5mm2"/>
        <s v="CAPACITOR DIVERSOS"/>
        <s v="CENTRAL MANIFOLD 1 X 1"/>
        <s v="CONDULETE DE ALUMINIO TIPO X, PARA ELETRODUTO ROSCAVEL DE 3/4&quot;, COM TAMPA CEGA"/>
        <s v="CONECTOR RETO DE ALUMINIO PARA ELETRODUTO DE 1&quot;, PARA ADAPTAR ENTRADA DE ELETRODUTO METALICO FLEXIVEL EM QUADROS"/>
        <s v="CONECTOR RETO DE ALUMINIO PARA ELETRODUTO DE 3/4&quot;, PARA ADAPTAR ENTRADA DE ELETRODUTO METALICO FLEXIVEL EM QUADROS"/>
        <s v="DISCO DE CORTE DIAMANTADO SEGMENTADO, DIAMETRO DE *110* MM, FURO DE 20 MM"/>
        <s v="DISJUNTOR TERMOMAGNETICO PARA TRILHO DIN (IEC), MONOPLAR, 6 - 32 A"/>
        <s v="DISJUNTOR TERMOMAGNETICO PARA TRILHO DIN (IEC), TRIPOLAR, 10 - 50 A"/>
        <s v="ELETRODUTO FLEXIVEL, EM FITA DE ACO GALVANIZADO, REVESTIDO COM PVC PRETO, DIAMETRO EXTERNO DE 25 MM, DN = 1&quot;, TIPO SEALTUBO"/>
        <s v="ELETRODUTO FLEXIVEL, EM FITA DE ACO GALVANIZADO, REVESTIDO COM PVC PRETO, DIAMETRO EXTERNO DE 25 MM, DN = 3/4&quot;, TIPO SEALTUBO"/>
        <s v="ELETRODUTO FLEXIVEL, EM FITA DE ACO GALVANIZADO, REVESTIDO COM PVC PRETO, DIAMETRO EXTERNO DE 25 MM, DN = 3/8&quot;, TIPO SEALTUBO"/>
        <s v="FITA ADESIVA ALUMINIZADA BOPP, L = 50 MM"/>
        <s v="FITA AUTOFUSÃO 19MM X 20M"/>
        <s v="FITA DE VEDACAO ADESIVA, EM ESPUMA POLIETILENO, PRETA, L = 10 MM, E = 4 MM"/>
        <s v="FITA PLASTICA DE ARQUEAR, EM POLIPROPILENO - PP, PRETA, L = 10 MM, E = 0,65 MM"/>
        <s v="FITA VEDA ROSCA, EM PTFE, ROLO DE 18 MM X 10 M (L X C)"/>
        <s v="GANCHO C/ BUCHA  4.4 X 70 - 8MM"/>
        <s v="JAQUETA E CONE 1/4&quot;"/>
        <s v="JOELHO, PVC SERIE R, 90 GRAUS, DN 150 MM, PARA ESGOTO PREDIAL"/>
        <s v="JUNCAO SIMPLES, PVC SERIE R, DN 150 X 150 MM, PARA ESGOTO PREDIAL"/>
        <s v="ELETRODUTO EM ACO GALVANIZADO ELETROLITICO, LEVE, DIAMETRO 3/4&quot;,PAREDE DE 0,90 MM"/>
        <s v="LIXA EM FOLHA PARA FERRO, NUMERO 150"/>
        <s v="LUBRIFICANTE SPRAY GAR LUB OU SIMILAR"/>
        <s v="PARAFUSO FLANFG  PHILLIPS BROCANTE  4,2 x 32MM"/>
        <s v="PARAFUSO FLANG PHILLIPS BROCANTE  4,2 x 19MM"/>
        <s v="PERFIL PERFILADO 19X38 # 20"/>
        <s v="PORCA 1/2"/>
        <s v="PORCA 3/8"/>
        <s v="PORCA 5/8"/>
        <s v="PORCA SEXTAVADA 1/4&quot;"/>
        <s v="PORCA SEXTAVADA 5/16&quot;"/>
        <s v="REBITE REPUXO 1/4&quot; X 1/2&quot;"/>
        <s v="TAMPA CEGA EM PVC PARA CONDULETE 4 X 2&quot;"/>
        <s v="TE, PVC, SERIE R, 150 X 150 MM, PARA ESGOTO PREDIAL"/>
        <s v="TERMINAL PRÉ ISOLADO PARA CABO 2,5MM2"/>
        <s v="TERMINAL PRÉ ISOLADO PARA CABO 4MM2"/>
        <s v="TERMINAL PRÉ ISOLADO PARA CABO 6MM2"/>
        <s v="TRINCHA CERDAS GRIS 1.1/2&quot; (38 MM)"/>
        <s v="KIT DE CALÇOS DO MOTOR COMPRESSOR (4 UNIDADES)"/>
        <s v="CONTROLE REMOTO UNIVERSAL"/>
        <s v="KIT PLACA UNIVERSAL - EVAPORADORA E CONDENSADORA"/>
        <s v="SUPORTE PARA CONDENSADORAS"/>
        <s v="VÁLVULA DE SERVIÇO"/>
        <s v="VÁLVULA DE REVERSÃO"/>
        <s v="GÁS NITROGÊNIO "/>
        <s v="GÁS R134A "/>
        <s v="GÁS R-32 "/>
        <s v="GÁS R-22"/>
        <s v="GÁS R410A "/>
        <s v="MANOMETRO RETO DE ÁGUA"/>
        <s v="MANTA FILTRANTE "/>
        <s v="TERMOSTATO POTENCIOMÉTRICO"/>
        <s v="CORREIA A - 54"/>
        <s v="CORREIA B - 32/34/39/40/45/46"/>
        <s v="CORREIA BXS - 44/46/48/83"/>
        <s v="ROLAMENTO DE MOTOR 6206/6302"/>
        <s v="TRANSFORMADOR"/>
        <s v="CURVA, COBRE 90º DIÂMETRO 3/8&quot;"/>
        <s v="CURVA, COBRE 90º DIÂMETRO 5/8&quot;"/>
        <s v="LUVA, COBRE, DIÂMETRO 5/8&quot;"/>
        <s v="LUVA, COBRE, DIÂMETRO 7/8&quot;"/>
        <s v="TUBO DE COBRE, FLEXÍVEL, 0 1/2&quot;"/>
        <s v="TUBO DE COBRE, FLEXÍVEL, 0 1/4&quot;"/>
        <s v="TUBO DE COBRE, FLEXÍVEL, 0 3/8&quot;"/>
        <s v="TUBO DE COBRE, FLEXÍVEL, 0 5/8&quot;"/>
        <s v="ISOLAMENTO TÉRMICO 1/2&quot;"/>
        <s v="ISOLAMENTO TÉRMICO 3/8&quot;"/>
        <s v="ISOLAMENTO TÉRMICO 5/8&quot;"/>
        <s v="ISOLAMENTO TÉRMICO 3/4&quot;"/>
        <s v="ISOLAMENTO TÉRMICO 7/8&quot;"/>
        <s v="CHAPA GALVANIZADA #26"/>
        <s v="COLARINHO COM REGISTRO - 150"/>
        <s v="COLARINHO COM REGISTRO - 200"/>
        <s v="DIFUSOR DE INSUFLAMENTO "/>
        <s v="DUTO FLEXÍVEL 100MM"/>
        <s v="DUTO FLEXÍVEL ISOLADO 150MM"/>
        <s v="DUTO FLEXÍVEL ISOLADO 200MM"/>
        <s v="PLACA DE ESPUMA DE POLIURETANO POLIÉSTER"/>
        <s v="GRELHA DE RETORNO 325 X 425"/>
        <s v="MANTA DE LÃ DE VIDRO COM PAPEL KRAFT ALUMINIZADO"/>
        <s v="PLACA DE ISOPOR "/>
        <s v="TOMADA DE AR COM VENEZIANA, REGISTRO E FILTRO G3"/>
        <s v="TUBO DE PVC 150 MM"/>
        <s v="TUBO DE PVC 200 MM"/>
        <s v="DISJUNTOR"/>
        <s v="VENTOKIT PARA EXAUSTÃO DE BANHEIRO"/>
        <s v="BOIA DE NÍVEL  "/>
        <s v="BOIA DE NÍVEL "/>
        <s v="ÓLEO LUBRIFICANTE PARA REDUTOR DE ENGRENAGENS "/>
        <s v="GRAXA"/>
        <s v="TERMOSTATO COM CONTROLE PID"/>
        <s v="COLA DE CONTATO "/>
        <s v="THINNER "/>
        <s v="TINTA EPOXI "/>
        <s v="TINTA ESMALTE SINTETICO  ACETINADO"/>
        <s v="FUNDO ANTICORROSIVO PARA METAIS FERROSOS (ZARCAO)"/>
        <s v="BOMBA DE DRENO DO CONDENSADOR"/>
        <s v="COMPRESSOR ROTATIVO INVERTER R32 18.000 BTU/H – 220 V / 110 V"/>
        <s v="COMPRESSOR ROTATIVO INVERTER R32 36.000 BTU/H – 220 V / 110 V"/>
        <s v="COMPRESSOR ROTATIVO INVERTER R32 60.000 BTU/H – 220 V / 110 V"/>
        <s v="CONDENSADOR (SERPENTINA)"/>
        <s v="FILTRO DE AR"/>
        <s v="FILTRO SECADOR TIPO TELA SOLDÁVEL"/>
        <s v="HÉLICE DA UNIDADE CONDENSADORA"/>
        <s v="MOTOR DE PASSO DO DIFUSOR"/>
        <s v="MOTOR VENTILADOR DO CONDENSADOR"/>
        <s v="MOTOR VENTILADOR DO EVAPORADOR"/>
        <s v="PLACA INVERTER CONDENSADORA"/>
        <s v="SENSOR DE TEMPERATURA"/>
        <s v="TERMOSTATO"/>
        <s v="TURBINA SPLIT"/>
        <s v="TURBINA PISO-TETO (CENTRÍFUGA)"/>
        <s v="TURBINA CASSETE"/>
        <s v="VALVULA GAVETA BRUTA, BITOLA 1 1/2&quot;"/>
        <s v="VALVULA GAVETA BRUTA, BITOLA 1&quot;"/>
        <s v="VALVULA GAVETA BRUTA, BITOLA 2 1/2&quot;"/>
        <s v="VALVULA GAVETA BRUTA, BITOLA 2&quot;"/>
        <s v="VALVULA GAVETA BRUTA, BITOLA 4&quot;"/>
        <s v="VALVULA BORBOLETA 5&quot;"/>
        <s v="VALVULA GAVETA CORPO WCB HASTE ASCENDENTE 8&quot; EXTREM FLANGE ANSI 150LBS"/>
        <s v=" VÁLVULA TIPO WAFER 8&quot; "/>
        <s v="Tela Mesh para filtro Y 12 &quot;"/>
        <s v="MANÔMETRO RETO DE ÁGUA"/>
        <s v="MOTOR ELETRICO  - 10CV - 380V - 60HZ - TRIFÁSICO"/>
        <s v="MOTOR ELETRICO 7,5CV - 380V - 60HZ - TRIFÁSICO"/>
        <s v="INVERSOR DE FREQUÊNCIA"/>
        <s v="CURVA, COBRE 90º DIÂMETRO 1 1/8&quot;"/>
        <s v="CURVA, COBRE 90º DIÂMETRO 7/8&quot;"/>
        <s v="LUVA, COBRE, DIÂMETRO 1.1/8&quot;"/>
        <s v="LUVA, COBRE, DIÂMETRO 1.3/8&quot;"/>
        <s v="TUBO DE COBRE, FLEXÍVEL, 0 1&quot;"/>
        <s v="TUBO DE COBRE, FLEXÍVEL, 0 3/4&quot;"/>
        <s v="TUBO DE COBRE, RÍGIDO, 0 1&quot;"/>
        <s v="TUBO DE COBRE, RÍGIDO, 0 1/2&quot;"/>
        <s v="TUBO DE COBRE, RÍGIDO,0 1/4&quot;"/>
        <s v="TUBO DE COBRE, RÍGIDO, 0 1.1/8&quot;"/>
        <s v="TUBO DE COBRE, RÍGIDO, 0 1.3/8&quot;"/>
        <s v="TUBO DE COBRE, RÍGIDO, 0 1.5/8&quot;"/>
        <s v="CHAPA GALVANIZADA #22"/>
        <s v="CHAPA GALVANIZADA #24"/>
        <s v="GRELHA DE RETORNO 625 X 625"/>
        <s v="GRELHA DE RETORNO 825 X 525"/>
        <s v="CONJUNTO MOTOR E BOMBA COMPLETO"/>
        <s v="MOTOR ELÉTRICO"/>
        <s v="CAIXA VAV"/>
        <s v="CONTROLADOR CONFIGURÁVEL "/>
        <s v="CONVERSOR DE MÍDIA "/>
        <s v="PRESSOSTATO DIFERENCIAL DE AR "/>
        <s v="SENSOR DE PRESSÃO DIFERENCIAL "/>
        <s v="SENSOR DE TEMPERATURA DE DUTO COM HASTE DE 4&quot; DO TIPO 10K - CURVA III"/>
        <s v="SENSOR DE TEMPERATURA DE IMERSÃO"/>
        <s v="CONTROLADOR DE TEMPERATURA AMBIENTE"/>
        <s v="ZARCÃO "/>
        <s v="ATUADOR VÁLVULA BORBOLETA"/>
        <s v="VÁLVULA DE BLOQUEIO"/>
        <s v="VÁLVULA DE ALÍVIO"/>
        <s v="ANEL DE SELAGEM P/ VÁLVULA DE ALÍVIO"/>
        <s v="ÓLEO LUBRIFICANTE "/>
        <s v="FILTRO SECADOR 3/8&quot; &quot;ORFS&quot;"/>
        <s v="KIT ELEMENTO DO FILTRO P/ YK/Y"/>
        <s v="GASKET FLARE 1/4 OD TUBE"/>
        <s v="VÁLVULA ANGULAR 7/16&quot; -20UNF"/>
        <s v="O-RING DE NEOPRENE"/>
        <s v="SELO O-RING"/>
        <s v="MICROBOARD OPTIVIEW YR"/>
        <s v="TRANSDUTOR DE PRESSÃO"/>
        <s v="O-RING "/>
        <s v="POCO TERMOMETRICO"/>
        <s v="SOLUÇÃO LIMPEZA PAINEL VSD PYT"/>
        <s v="SOLUÇÃO DE RESFRIAMENTO"/>
        <s v="FLUÍDO REFRIGERANTE GÁS R134A "/>
        <s v="SENSOR DE TEMPERATURA P/ CH530"/>
        <s v="MODULO ELETRONICO DYNAVIEW"/>
        <s v="OLEO LUBRIFICANTE SINTETICO POLYOL ESTER POE EM GALAO DE 3,7"/>
        <s v=" MODULO ELETRONICO RELAY DUPLO PARA CHILLERS RTAC CGAD RTHD"/>
        <s v=" MODULO DUPLO TRIAC SAIDA COM CONECTORES CODE 00718109"/>
        <s v="QUADRO; ENTRADA BINARIA DUPLA DE ALTA TENSAO, COM CONECTORES PLUGGAVEIS, NECESSARIA PROGRAMACAO"/>
        <s v="MODULO DUPLO ENTR. BINARIA PLACA CIRC. IMPRC/COMP-CODE 00718507"/>
        <s v="SENSOR DE NIVEL DE REFRIGERANTE DOS CHILLERS MODELO RTAC"/>
        <s v=" TRANSDUTOR DE PRESSAO 475PSI, DIMENSOES 4 X 2 X 4 E PESO 0.60LB"/>
        <s v="ELEMENTO FILTRANTE DE OLEO PARA COMPRESSOR SEMI HERMETICO"/>
        <s v="FILTRO DE OLEO COMPLETO"/>
        <s v="MODULO CIRC. IMPR. ENTRADA ALIMENT- FONTE CH530 27 VACODE-0"/>
        <s v="MÓDULO COM INTERFACE COMM4 /PROGRAMÁVEL NO CAMPO"/>
        <s v="FILTRO OLEO 1.31-12SAE 5.5DIA X16.10LG"/>
      </sharedItems>
    </cacheField>
    <cacheField name="DESCRIÇÃO DO INSUMO" numFmtId="0">
      <sharedItems containsBlank="1"/>
    </cacheField>
    <cacheField name="CÓDIGO SINAPI/ORSE" numFmtId="0">
      <sharedItems/>
    </cacheField>
    <cacheField name="UNIDADE" numFmtId="0">
      <sharedItems/>
    </cacheField>
    <cacheField name="QUANTIDADE" numFmtId="0">
      <sharedItems containsSemiMixedTypes="0" containsString="0" containsNumber="1" minValue="1" maxValue="300"/>
    </cacheField>
    <cacheField name="VALOR UNITÁRIO" numFmtId="0">
      <sharedItems containsSemiMixedTypes="0" containsString="0" containsNumber="1" minValue="0.05" maxValue="175390.27"/>
    </cacheField>
    <cacheField name="VALOR TOTAL " numFmtId="0">
      <sharedItems containsSemiMixedTypes="0" containsString="0" containsNumber="1" minValue="1.2" maxValue="175390.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stavo Oliveira Cavalcanti" refreshedDate="46212.522338888892" createdVersion="8" refreshedVersion="8" minRefreshableVersion="3" recordCount="17" xr:uid="{13F7B510-F3D8-45A4-8AE9-843465E2FCC1}">
  <cacheSource type="worksheet">
    <worksheetSource name="SERVICOS_ABC"/>
  </cacheSource>
  <cacheFields count="6">
    <cacheField name="DESCRIÇÃO SERVIÇOS EVENTUAIS SOB DEMANDA" numFmtId="0">
      <sharedItems count="17">
        <s v="Manutenção corretiva (com o fornecimento de peças) da bomba de água gelada potência de 60cv, tensão 380V"/>
        <s v="Manutenção corretiva (com o fornecimento de peças) da bomba de água gelada potência de 40cv, tensão 380V"/>
        <s v="Manutenção corretiva (com o fornecimento de peças) da bomba de água gelada potência de 25cv, tensão 380V"/>
        <s v="Manutenção corretiva (com o fornecimento de peças) da bomba de água gelada potência de 20cv, tensão 380V"/>
        <s v="Manutenção corretiva (com o fornecimento de peças) do motor com  potência de 15cv, tensão 380V"/>
        <s v="Manutenção corretiva (com o fornecimento de peças) do motor com  potência até 10cv, tensão 380V"/>
        <s v="Limpeza robotizada  com emissão de laudo, relatório fotográfico e vídeo "/>
        <s v="Locação de caixa coletora de entulho capacidade 5 m³ "/>
        <s v="Duto em chapa de aço galvanizado nº. 24, para ar condicionado. Fornecimento, montagem e instalação"/>
        <s v="Coleta de Amostra de Água"/>
        <s v="Fornecimento de Equipamentos e Ajustes de Dosagem"/>
        <s v="Inspeção dos Sistemas de Dosagens"/>
        <s v="Inspeção Interna dos Equipamentos"/>
        <s v="Limpeza das Torres de Resfriamento"/>
        <s v="Visita Técnica para Avaliação das Condições Internas dos Equipamentos"/>
        <s v="Relatórios Mensais"/>
        <s v="Fornecimento de Produtos"/>
      </sharedItems>
    </cacheField>
    <cacheField name="CÓDIGO SINAPI/ORSE" numFmtId="0">
      <sharedItems/>
    </cacheField>
    <cacheField name="UNID." numFmtId="0">
      <sharedItems/>
    </cacheField>
    <cacheField name="QUANT." numFmtId="0">
      <sharedItems containsSemiMixedTypes="0" containsString="0" containsNumber="1" containsInteger="1" minValue="2" maxValue="8500"/>
    </cacheField>
    <cacheField name="Valor unitário Mediana" numFmtId="7">
      <sharedItems containsSemiMixedTypes="0" containsString="0" containsNumber="1" minValue="36" maxValue="15250"/>
    </cacheField>
    <cacheField name="VALOR TOTAL" numFmtId="44">
      <sharedItems containsSemiMixedTypes="0" containsString="0" containsNumber="1" containsInteger="1" minValue="1400" maxValue="306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1">
  <r>
    <x v="0"/>
    <m/>
    <s v="ORSE 8216"/>
    <s v="UN"/>
    <n v="50"/>
    <n v="13"/>
    <n v="650"/>
  </r>
  <r>
    <x v="1"/>
    <s v="NEUTRO LITRO"/>
    <s v="SINAPI 44329"/>
    <s v="UN"/>
    <n v="5"/>
    <n v="41.96"/>
    <n v="209.8"/>
  </r>
  <r>
    <x v="2"/>
    <s v="APLICACAO MANUAL - 500 ML"/>
    <s v="ORSE 2869"/>
    <s v="UN"/>
    <n v="10"/>
    <n v="34.630000000000003"/>
    <n v="346.3"/>
  </r>
  <r>
    <x v="3"/>
    <s v="PARA POLIMENTO E LIMPEZA - 400G"/>
    <s v="ORSE 925"/>
    <s v="KG"/>
    <n v="17.940000000000001"/>
    <n v="13.76"/>
    <n v="246.85440000000003"/>
  </r>
  <r>
    <x v="4"/>
    <s v="SOLVENTE - 900ML"/>
    <s v="ORSE 4288"/>
    <s v="L"/>
    <n v="2"/>
    <n v="35.840000000000003"/>
    <n v="71.680000000000007"/>
  </r>
  <r>
    <x v="5"/>
    <m/>
    <s v="SINAPI 1570"/>
    <s v="UN"/>
    <n v="10"/>
    <n v="1.17"/>
    <n v="11.7"/>
  </r>
  <r>
    <x v="6"/>
    <m/>
    <s v="SINAPI 1576"/>
    <s v="UN"/>
    <n v="10"/>
    <n v="3.23"/>
    <n v="32.299999999999997"/>
  </r>
  <r>
    <x v="7"/>
    <m/>
    <s v="SINAPI 1542"/>
    <s v="UN"/>
    <n v="10"/>
    <n v="26.86"/>
    <n v="268.60000000000002"/>
  </r>
  <r>
    <x v="8"/>
    <m/>
    <s v="SINAPI 1585"/>
    <s v="UN"/>
    <n v="10"/>
    <n v="6.31"/>
    <n v="63.099999999999994"/>
  </r>
  <r>
    <x v="9"/>
    <m/>
    <s v="SINAPI 1586"/>
    <s v="UN"/>
    <n v="10"/>
    <n v="7.99"/>
    <n v="79.900000000000006"/>
  </r>
  <r>
    <x v="10"/>
    <m/>
    <s v="SINAPI 12815"/>
    <s v="UN"/>
    <n v="10"/>
    <n v="13.78"/>
    <n v="137.79999999999998"/>
  </r>
  <r>
    <x v="11"/>
    <m/>
    <s v="SINAPI 20111"/>
    <s v="UN"/>
    <n v="10"/>
    <n v="20.63"/>
    <n v="206.29999999999998"/>
  </r>
  <r>
    <x v="12"/>
    <m/>
    <s v="SINAPI 21127"/>
    <s v="UN"/>
    <n v="10"/>
    <n v="6.01"/>
    <n v="60.099999999999994"/>
  </r>
  <r>
    <x v="13"/>
    <m/>
    <s v="SINAPI 404"/>
    <s v="M"/>
    <n v="10"/>
    <n v="3.94"/>
    <n v="39.4"/>
  </r>
  <r>
    <x v="14"/>
    <m/>
    <s v="SINAPI 14153"/>
    <s v="UN"/>
    <n v="1"/>
    <n v="92.35"/>
    <n v="92.35"/>
  </r>
  <r>
    <x v="15"/>
    <m/>
    <s v="COTAÇÃO"/>
    <s v="UN"/>
    <n v="12"/>
    <n v="5.49"/>
    <n v="65.88"/>
  </r>
  <r>
    <x v="16"/>
    <m/>
    <s v="COTAÇÃO"/>
    <s v="UN"/>
    <n v="10"/>
    <n v="18.46"/>
    <n v="184.60000000000002"/>
  </r>
  <r>
    <x v="17"/>
    <m/>
    <s v="ORSE 1997"/>
    <s v="KG"/>
    <n v="8"/>
    <n v="10.79"/>
    <n v="86.32"/>
  </r>
  <r>
    <x v="18"/>
    <m/>
    <s v="SINAPI 37526"/>
    <s v="UN"/>
    <n v="10"/>
    <n v="4.4400000000000004"/>
    <n v="44.400000000000006"/>
  </r>
  <r>
    <x v="19"/>
    <m/>
    <s v="ORSE 7948"/>
    <s v="L"/>
    <n v="8"/>
    <n v="18.75"/>
    <n v="150"/>
  </r>
  <r>
    <x v="20"/>
    <m/>
    <s v="SINAPI 38383"/>
    <s v="UN"/>
    <n v="30"/>
    <n v="2.34"/>
    <n v="70.199999999999989"/>
  </r>
  <r>
    <x v="21"/>
    <m/>
    <s v="SINAPI 3768"/>
    <s v="UN"/>
    <n v="30"/>
    <n v="3.73"/>
    <n v="111.9"/>
  </r>
  <r>
    <x v="22"/>
    <m/>
    <s v="SINAPI 3767"/>
    <s v="UN"/>
    <n v="30"/>
    <n v="1.25"/>
    <n v="37.5"/>
  </r>
  <r>
    <x v="23"/>
    <m/>
    <s v="SINAPI 43651"/>
    <s v="KG"/>
    <n v="1"/>
    <n v="6.65"/>
    <n v="6.65"/>
  </r>
  <r>
    <x v="24"/>
    <m/>
    <s v="SINAPI 20078"/>
    <s v="UN"/>
    <n v="1"/>
    <n v="30.36"/>
    <n v="30.36"/>
  </r>
  <r>
    <x v="25"/>
    <m/>
    <s v="SINAPI 39897"/>
    <s v="UN"/>
    <n v="1"/>
    <n v="110.01"/>
    <n v="110.01"/>
  </r>
  <r>
    <x v="26"/>
    <m/>
    <s v="SINAPI 7317"/>
    <s v="KG"/>
    <n v="1"/>
    <n v="34.92"/>
    <n v="34.92"/>
  </r>
  <r>
    <x v="27"/>
    <m/>
    <s v="SINAPI 39961"/>
    <s v="UN"/>
    <n v="30"/>
    <n v="28.36"/>
    <n v="850.8"/>
  </r>
  <r>
    <x v="28"/>
    <m/>
    <s v="SINAPI 5104"/>
    <s v="KG"/>
    <n v="1"/>
    <n v="97.62"/>
    <n v="97.62"/>
  </r>
  <r>
    <x v="29"/>
    <m/>
    <s v="ORSE 3532"/>
    <s v="UN"/>
    <n v="6"/>
    <n v="92.35"/>
    <n v="554.09999999999991"/>
  </r>
  <r>
    <x v="30"/>
    <m/>
    <s v="SINAPI 406"/>
    <s v="UN"/>
    <n v="10"/>
    <n v="101.8"/>
    <n v="1018"/>
  </r>
  <r>
    <x v="31"/>
    <m/>
    <s v="SINAPI 39914"/>
    <s v="KG"/>
    <n v="2"/>
    <n v="520.08000000000004"/>
    <n v="1040.1600000000001"/>
  </r>
  <r>
    <x v="32"/>
    <m/>
    <s v="SINAPI 12732"/>
    <s v="UN"/>
    <n v="2"/>
    <n v="308.60000000000002"/>
    <n v="617.20000000000005"/>
  </r>
  <r>
    <x v="33"/>
    <m/>
    <s v="SINAPI 13388"/>
    <s v="KG"/>
    <n v="2"/>
    <n v="214.12"/>
    <n v="428.24"/>
  </r>
  <r>
    <x v="34"/>
    <m/>
    <s v="SINAPI 410"/>
    <s v="UND"/>
    <n v="100"/>
    <n v="0.18"/>
    <n v="18"/>
  </r>
  <r>
    <x v="35"/>
    <m/>
    <s v="SINAPI 39129"/>
    <s v="UND"/>
    <n v="16"/>
    <n v="2.2000000000000002"/>
    <n v="35.200000000000003"/>
  </r>
  <r>
    <x v="36"/>
    <m/>
    <s v="SINAPI 39127"/>
    <s v="UND"/>
    <n v="10"/>
    <n v="1.88"/>
    <n v="18.799999999999997"/>
  </r>
  <r>
    <x v="37"/>
    <m/>
    <s v="SINAPI 39128"/>
    <s v="UND"/>
    <n v="100"/>
    <n v="2.0499999999999998"/>
    <n v="204.99999999999997"/>
  </r>
  <r>
    <x v="38"/>
    <m/>
    <s v="SINAPI 39125"/>
    <s v="UND"/>
    <n v="10"/>
    <n v="2.0499999999999998"/>
    <n v="20.5"/>
  </r>
  <r>
    <x v="39"/>
    <m/>
    <s v="SINAPI 4791"/>
    <s v="KG"/>
    <n v="18"/>
    <n v="54.67"/>
    <n v="984.06000000000006"/>
  </r>
  <r>
    <x v="40"/>
    <m/>
    <s v="SINAPI 43132"/>
    <s v="KG"/>
    <n v="8"/>
    <n v="19.28"/>
    <n v="154.24"/>
  </r>
  <r>
    <x v="41"/>
    <m/>
    <s v="SINAPI 39209"/>
    <s v="UND"/>
    <n v="72"/>
    <n v="0.57999999999999996"/>
    <n v="41.76"/>
  </r>
  <r>
    <x v="42"/>
    <m/>
    <s v="ORSE  8347"/>
    <s v="UND"/>
    <n v="100"/>
    <n v="0.05"/>
    <n v="5"/>
  </r>
  <r>
    <x v="43"/>
    <m/>
    <s v="ORSE  13356"/>
    <s v="UND"/>
    <n v="100"/>
    <n v="2.2999999999999998"/>
    <n v="229.99999999999997"/>
  </r>
  <r>
    <x v="44"/>
    <m/>
    <s v="ORSE 7551"/>
    <s v="M"/>
    <n v="30"/>
    <n v="5.15"/>
    <n v="154.5"/>
  </r>
  <r>
    <x v="45"/>
    <m/>
    <s v="ORSE 10738"/>
    <s v="M"/>
    <n v="30"/>
    <n v="5.83"/>
    <n v="174.9"/>
  </r>
  <r>
    <x v="46"/>
    <m/>
    <s v="ORSE 14409"/>
    <s v="UND"/>
    <n v="100"/>
    <n v="1.76"/>
    <n v="176"/>
  </r>
  <r>
    <x v="47"/>
    <m/>
    <s v="ORSE 8212"/>
    <s v="UND"/>
    <n v="100"/>
    <n v="1.7"/>
    <n v="170"/>
  </r>
  <r>
    <x v="48"/>
    <m/>
    <s v="ORSE 14623"/>
    <s v="PÇ"/>
    <n v="40"/>
    <n v="8.1999999999999993"/>
    <n v="328"/>
  </r>
  <r>
    <x v="49"/>
    <m/>
    <s v="ORSE 4180"/>
    <s v="UND"/>
    <n v="4"/>
    <n v="51.89"/>
    <n v="207.56"/>
  </r>
  <r>
    <x v="50"/>
    <m/>
    <s v="ORSE  11410"/>
    <s v="UND"/>
    <n v="5"/>
    <n v="81.95"/>
    <n v="409.75"/>
  </r>
  <r>
    <x v="51"/>
    <m/>
    <s v="SINAPI 39176"/>
    <s v="UND"/>
    <n v="6"/>
    <n v="1.21"/>
    <n v="7.26"/>
  </r>
  <r>
    <x v="52"/>
    <m/>
    <s v="SINAPI 39175"/>
    <s v="UND"/>
    <n v="12"/>
    <n v="1.1299999999999999"/>
    <n v="13.559999999999999"/>
  </r>
  <r>
    <x v="53"/>
    <m/>
    <s v="SINAPI 1013"/>
    <s v="MT"/>
    <n v="100"/>
    <n v="1.83"/>
    <n v="183"/>
  </r>
  <r>
    <x v="54"/>
    <m/>
    <s v="SINAPI 1021"/>
    <s v="MT"/>
    <n v="100"/>
    <n v="5.28"/>
    <n v="528"/>
  </r>
  <r>
    <x v="55"/>
    <m/>
    <s v="SINAPI 994"/>
    <s v="MT"/>
    <n v="100"/>
    <n v="7.69"/>
    <n v="769"/>
  </r>
  <r>
    <x v="56"/>
    <m/>
    <s v="SINAPI 34624"/>
    <s v="MT"/>
    <n v="100"/>
    <n v="9.74"/>
    <n v="974"/>
  </r>
  <r>
    <x v="57"/>
    <m/>
    <s v="SINAPI 39258"/>
    <s v="MT"/>
    <n v="100"/>
    <n v="11.01"/>
    <n v="1101"/>
  </r>
  <r>
    <x v="58"/>
    <m/>
    <s v="ORSE 12979"/>
    <s v="MT"/>
    <n v="100"/>
    <n v="26.04"/>
    <n v="2604"/>
  </r>
  <r>
    <x v="59"/>
    <m/>
    <s v="ORSE 3138"/>
    <s v="UND"/>
    <n v="5"/>
    <n v="109.46"/>
    <n v="547.29999999999995"/>
  </r>
  <r>
    <x v="60"/>
    <m/>
    <s v="ORSE 8507"/>
    <s v="UND"/>
    <n v="1"/>
    <n v="854.98"/>
    <n v="854.98"/>
  </r>
  <r>
    <x v="61"/>
    <m/>
    <s v="SINAPI 2580"/>
    <s v="UND"/>
    <n v="100"/>
    <n v="16.63"/>
    <n v="1663"/>
  </r>
  <r>
    <x v="62"/>
    <m/>
    <s v="SINAPI 2483"/>
    <s v="UND"/>
    <n v="6"/>
    <n v="3.78"/>
    <n v="22.68"/>
  </r>
  <r>
    <x v="63"/>
    <m/>
    <s v="SINAPI 2488"/>
    <s v="UND"/>
    <n v="32"/>
    <n v="2.12"/>
    <n v="67.84"/>
  </r>
  <r>
    <x v="64"/>
    <m/>
    <s v="SINAPI 38140"/>
    <s v="UND"/>
    <n v="20"/>
    <n v="24.88"/>
    <n v="497.59999999999997"/>
  </r>
  <r>
    <x v="65"/>
    <m/>
    <s v="SINAPI 34653"/>
    <s v="UND"/>
    <n v="1"/>
    <n v="14.44"/>
    <n v="14.44"/>
  </r>
  <r>
    <x v="66"/>
    <m/>
    <s v="SINAPI 34709"/>
    <s v="UND"/>
    <n v="1"/>
    <n v="101.4"/>
    <n v="101.4"/>
  </r>
  <r>
    <x v="67"/>
    <m/>
    <s v="SINAPI 2501"/>
    <s v="MT"/>
    <n v="60"/>
    <n v="11.58"/>
    <n v="694.8"/>
  </r>
  <r>
    <x v="68"/>
    <m/>
    <s v="SINAPI 2504"/>
    <s v="MT"/>
    <n v="60"/>
    <n v="8.83"/>
    <n v="529.79999999999995"/>
  </r>
  <r>
    <x v="69"/>
    <m/>
    <s v="SINAPI 21137"/>
    <s v="MT"/>
    <n v="15"/>
    <n v="8.15"/>
    <n v="122.25"/>
  </r>
  <r>
    <x v="70"/>
    <m/>
    <s v="SINAPI 43728"/>
    <s v="M"/>
    <n v="100"/>
    <n v="0.18"/>
    <n v="18"/>
  </r>
  <r>
    <x v="71"/>
    <m/>
    <s v="ORSE 404"/>
    <s v="M"/>
    <n v="40"/>
    <n v="3.99"/>
    <n v="159.60000000000002"/>
  </r>
  <r>
    <x v="72"/>
    <m/>
    <s v="ORSE 43727"/>
    <s v="M"/>
    <n v="50"/>
    <n v="1.41"/>
    <n v="70.5"/>
  </r>
  <r>
    <x v="11"/>
    <m/>
    <s v="SINAPI 20111"/>
    <s v="RL"/>
    <n v="20"/>
    <n v="20.94"/>
    <n v="418.8"/>
  </r>
  <r>
    <x v="73"/>
    <m/>
    <s v="SINAPI 43729"/>
    <s v="M"/>
    <n v="50"/>
    <n v="0.14000000000000001"/>
    <n v="7.0000000000000009"/>
  </r>
  <r>
    <x v="74"/>
    <m/>
    <s v="SINAPI 3146"/>
    <s v="RL"/>
    <n v="120"/>
    <n v="3.89"/>
    <n v="466.8"/>
  </r>
  <r>
    <x v="75"/>
    <m/>
    <s v="ORSE 10392"/>
    <s v="UND"/>
    <n v="30"/>
    <n v="2.99"/>
    <n v="89.7"/>
  </r>
  <r>
    <x v="76"/>
    <m/>
    <s v="ORSE 8212"/>
    <s v="UND"/>
    <n v="100"/>
    <n v="1.7"/>
    <n v="170"/>
  </r>
  <r>
    <x v="77"/>
    <m/>
    <s v="SINAPI 20158"/>
    <s v="UND"/>
    <n v="5"/>
    <n v="73.28"/>
    <n v="366.4"/>
  </r>
  <r>
    <x v="78"/>
    <m/>
    <s v="SINAPI 20146"/>
    <s v="UND"/>
    <n v="5"/>
    <n v="173.77"/>
    <n v="868.85"/>
  </r>
  <r>
    <x v="79"/>
    <m/>
    <s v="SINAPI 21128"/>
    <s v="M"/>
    <n v="60"/>
    <n v="7.96"/>
    <n v="477.6"/>
  </r>
  <r>
    <x v="80"/>
    <m/>
    <s v="SINAPI 3768"/>
    <s v="UND"/>
    <n v="10"/>
    <n v="3.73"/>
    <n v="37.299999999999997"/>
  </r>
  <r>
    <x v="81"/>
    <m/>
    <s v="ORSE 3531"/>
    <s v="LITRO"/>
    <n v="5"/>
    <n v="92.35"/>
    <n v="461.75"/>
  </r>
  <r>
    <x v="82"/>
    <m/>
    <s v="ORSE 13531"/>
    <s v="UND"/>
    <n v="300"/>
    <n v="0.28999999999999998"/>
    <n v="87"/>
  </r>
  <r>
    <x v="83"/>
    <m/>
    <s v="SINAPI 40547"/>
    <s v="CENTO"/>
    <n v="30"/>
    <n v="25.25"/>
    <n v="757.5"/>
  </r>
  <r>
    <x v="84"/>
    <m/>
    <s v="ORSE 10047"/>
    <s v="BR"/>
    <n v="2"/>
    <n v="54.9"/>
    <n v="109.8"/>
  </r>
  <r>
    <x v="85"/>
    <m/>
    <s v="ORSE 11700"/>
    <s v="UND"/>
    <n v="34"/>
    <n v="3.3"/>
    <n v="112.19999999999999"/>
  </r>
  <r>
    <x v="86"/>
    <m/>
    <s v="ORSE 11689"/>
    <s v="UND"/>
    <n v="10"/>
    <n v="3.3"/>
    <n v="33"/>
  </r>
  <r>
    <x v="87"/>
    <m/>
    <s v="ORSE 3858"/>
    <s v="UND"/>
    <n v="10"/>
    <n v="13.05"/>
    <n v="130.5"/>
  </r>
  <r>
    <x v="88"/>
    <m/>
    <s v="ORSE 6555"/>
    <s v="UND"/>
    <n v="250"/>
    <n v="0.28000000000000003"/>
    <n v="70"/>
  </r>
  <r>
    <x v="89"/>
    <m/>
    <s v="ORSE 4418"/>
    <s v="UND"/>
    <n v="250"/>
    <n v="0.13"/>
    <n v="32.5"/>
  </r>
  <r>
    <x v="90"/>
    <m/>
    <s v="SINAPI 11045"/>
    <s v="PC"/>
    <n v="20"/>
    <n v="0.06"/>
    <n v="1.2"/>
  </r>
  <r>
    <x v="91"/>
    <m/>
    <s v="SINAPI 7543"/>
    <s v="UND"/>
    <n v="70"/>
    <n v="6.89"/>
    <n v="482.29999999999995"/>
  </r>
  <r>
    <x v="92"/>
    <m/>
    <s v="SINAPI 20181"/>
    <s v="UND"/>
    <n v="6"/>
    <n v="110.23"/>
    <n v="661.38"/>
  </r>
  <r>
    <x v="93"/>
    <m/>
    <s v="ORSE 2674"/>
    <s v="UND"/>
    <n v="100"/>
    <n v="0.28999999999999998"/>
    <n v="28.999999999999996"/>
  </r>
  <r>
    <x v="94"/>
    <m/>
    <s v="ORSE 2675"/>
    <s v="UND"/>
    <n v="100"/>
    <n v="0.57999999999999996"/>
    <n v="57.999999999999993"/>
  </r>
  <r>
    <x v="95"/>
    <m/>
    <s v="ORSE 7948"/>
    <s v="UND"/>
    <n v="100"/>
    <n v="0.57999999999999996"/>
    <n v="57.999999999999993"/>
  </r>
  <r>
    <x v="96"/>
    <m/>
    <s v="ORSE 38386"/>
    <s v="UND"/>
    <n v="10"/>
    <n v="6.62"/>
    <n v="66.2"/>
  </r>
  <r>
    <x v="97"/>
    <s v="Kit Com 4 Coxim Amortecedor Compressor Ar Condicionado Split, 09 A 24 KBUT"/>
    <s v="COTAÇÃO"/>
    <s v="UND"/>
    <n v="2"/>
    <n v="38.01"/>
    <n v="76.02"/>
  </r>
  <r>
    <x v="98"/>
    <s v="Controle Remoto Universal para Ar-Condicionado Split, Marca:EOS"/>
    <s v="COTAÇÃO"/>
    <s v="UND"/>
    <n v="5"/>
    <n v="23.52"/>
    <n v="117.6"/>
  </r>
  <r>
    <x v="99"/>
    <s v="PLACA UNIVERSAL AR SPLIT DE 7 À 60.000 BTUS C/ CONTROLE REMOTO JCM - 220V - 3530, Cód Ref:7890000035309"/>
    <s v="COTAÇÃO"/>
    <s v="UND"/>
    <n v="1"/>
    <n v="168.47"/>
    <n v="168.47"/>
  </r>
  <r>
    <x v="100"/>
    <s v=" FABRICADO EM CANTONEIRAS DE AÇO CARBONO DE 1.1/4 X 1/8&quot;"/>
    <s v="COTAÇÃO"/>
    <s v="UND"/>
    <n v="1"/>
    <n v="182.65"/>
    <n v="182.65"/>
  </r>
  <r>
    <x v="101"/>
    <s v="Válvula de Serviço, Marca: EOS ou Similar"/>
    <s v="COTAÇÃO"/>
    <s v="UND"/>
    <n v="4"/>
    <n v="95.2"/>
    <n v="380.8"/>
  </r>
  <r>
    <x v="102"/>
    <s v="Válvula de Reversão, Marca: EOS ou Similar"/>
    <s v="COTAÇÃO"/>
    <s v="UND"/>
    <n v="4"/>
    <n v="228.53"/>
    <n v="914.12"/>
  </r>
  <r>
    <x v="103"/>
    <s v="7m³ - 40 Lts"/>
    <s v="ORSE 8115"/>
    <s v="M3"/>
    <n v="5"/>
    <n v="22"/>
    <n v="110"/>
  </r>
  <r>
    <x v="104"/>
    <s v="Chermous ou similar - 13,6 kg"/>
    <s v="COTAÇÃO"/>
    <s v="CILINDRO"/>
    <n v="2"/>
    <n v="1105.71"/>
    <n v="2211.42"/>
  </r>
  <r>
    <x v="105"/>
    <s v="Chermous ou similar - 3 kg"/>
    <s v="COTAÇÃO"/>
    <s v="CILINDRO"/>
    <n v="5"/>
    <n v="949.63"/>
    <n v="4748.1499999999996"/>
  </r>
  <r>
    <x v="106"/>
    <s v="Chermous ou similar - 13,6 kg"/>
    <s v="ORSE 12440"/>
    <s v="KG"/>
    <n v="27.12"/>
    <n v="37.4"/>
    <n v="1014.288"/>
  </r>
  <r>
    <x v="107"/>
    <s v="Chermous ou similar - 11,35 kg"/>
    <s v="ORSE 8150"/>
    <s v="KG"/>
    <n v="22.7"/>
    <n v="42.95"/>
    <n v="974.96500000000003"/>
  </r>
  <r>
    <x v="108"/>
    <s v="COM CAIXA EM ACO PINTADO, ESCALA *10* KGF/CM2 (*10* BAR), DIAMETRO NOMINAL DE 100 MM, CONEXAO DE 1/2&quot;"/>
    <s v="ORSE 12898"/>
    <s v="UND"/>
    <n v="2"/>
    <n v="225.13"/>
    <n v="450.26"/>
  </r>
  <r>
    <x v="109"/>
    <s v="ROLO DE MANTA FILTRANTE CLASSE G3,ALTURA DE 1,50M X  20 MT COMPRIMENTO - 1,2CM DE ESPESSURA MINIMA OU SIMILAR"/>
    <s v="COTAÇÃO"/>
    <s v="UND"/>
    <n v="3"/>
    <n v="279.85000000000002"/>
    <n v="839.55000000000007"/>
  </r>
  <r>
    <x v="110"/>
    <s v="DE 10 A 30°C, ANALÓGICO, MODELO T6360A5013 OU SIMILAR"/>
    <s v="COTAÇÃO"/>
    <s v="UND"/>
    <n v="4"/>
    <n v="167.43"/>
    <n v="669.72"/>
  </r>
  <r>
    <x v="111"/>
    <s v="LISA EM &quot; V &quot;"/>
    <s v="COTAÇÃO"/>
    <s v="UND"/>
    <n v="8"/>
    <n v="17"/>
    <n v="136"/>
  </r>
  <r>
    <x v="112"/>
    <s v="LISA EM &quot; V &quot;"/>
    <s v="COTAÇÃO"/>
    <s v="UND"/>
    <n v="25"/>
    <n v="27.2"/>
    <n v="680"/>
  </r>
  <r>
    <x v="113"/>
    <s v="DENTADA EM &quot; V &quot;"/>
    <s v="COTAÇÃO"/>
    <s v="UND"/>
    <n v="25"/>
    <n v="80.06"/>
    <n v="2001.5"/>
  </r>
  <r>
    <x v="114"/>
    <s v="6206/6205 - DDUC3 OU SIMILAR"/>
    <s v="COTAÇÃO"/>
    <s v="UND"/>
    <n v="4"/>
    <n v="35.42"/>
    <n v="141.68"/>
  </r>
  <r>
    <x v="115"/>
    <s v="220V/24V"/>
    <s v="ORSE 12410"/>
    <s v="UND"/>
    <n v="2"/>
    <n v="39"/>
    <n v="78"/>
  </r>
  <r>
    <x v="116"/>
    <s v="CURVA, COBRE 90º DIÂMETRO 3/8&quot;"/>
    <s v="ORSE 9634"/>
    <s v="UND"/>
    <n v="6"/>
    <n v="32.36"/>
    <n v="194.16"/>
  </r>
  <r>
    <x v="117"/>
    <s v="CURVA, COBRE 90º DIÂMETRO 5/8&quot;"/>
    <s v="ORSE 6479"/>
    <s v="UND"/>
    <n v="6"/>
    <n v="16.079999999999998"/>
    <n v="96.47999999999999"/>
  </r>
  <r>
    <x v="118"/>
    <s v="LUVA, COBRE, DIÂMETRO 15MM"/>
    <s v="ORSE 6491"/>
    <s v="UND"/>
    <n v="6"/>
    <n v="3.05"/>
    <n v="18.299999999999997"/>
  </r>
  <r>
    <x v="119"/>
    <s v="LUVA, COBRE, DIÂMETRO 22MM"/>
    <s v="ORSE 6490"/>
    <s v="UND"/>
    <n v="18"/>
    <n v="5.86"/>
    <n v="105.48"/>
  </r>
  <r>
    <x v="120"/>
    <s v="TUBO DE COBRE FLEXIVEL, D = 1/2&quot;, E = 0,79 MM, PARA AR-CONDICIONADO/INSTALACOES GAS RESIDENCIAIS E COMERCIAIS"/>
    <s v="SINAPI 39660"/>
    <s v="M"/>
    <n v="90"/>
    <n v="83.66"/>
    <n v="7529.4"/>
  </r>
  <r>
    <x v="121"/>
    <s v="TUBO DE COBRE FLEXIVEL, D = 1/4&quot;, E = 0,79 MM, PARA AR-CONDICIONADO/INSTALACOES GAS RESIDENCIAIS E COMERCIAIS"/>
    <s v="SINAPI 39662"/>
    <s v="M"/>
    <n v="90"/>
    <n v="40.08"/>
    <n v="3607.2"/>
  </r>
  <r>
    <x v="122"/>
    <s v="TUBO DE COBRE FLEXIVEL, D = 3/8&quot;, E = 0,79 MM, PARA AR-CONDICIONADO/ INSTALACOES GAS RESIDENCIAIS E COMERCIAIS"/>
    <s v="SINAPI 39664"/>
    <s v="M"/>
    <n v="90"/>
    <n v="61.65"/>
    <n v="5548.5"/>
  </r>
  <r>
    <x v="123"/>
    <s v="TUBO DE COBRE FLEXIVEL, D = 5/8&quot;, E = 0,79 MM, PARA AR-CONDICIONADO/INSTALACOES GAS RESIDENCIAIS E COMERCIAIS"/>
    <s v="SINAPI 39665"/>
    <s v="M"/>
    <n v="90"/>
    <n v="104.02"/>
    <n v="9361.7999999999993"/>
  </r>
  <r>
    <x v="124"/>
    <s v=" Espuma elastomérica flexível de células fechadas (NBR - Borracha Nitrílica) - ESP ISOLAMENTO MIN 10MM  OU SIMILAR"/>
    <s v="ORSE 8147"/>
    <s v="M"/>
    <n v="120"/>
    <n v="2.4300000000000002"/>
    <n v="291.60000000000002"/>
  </r>
  <r>
    <x v="125"/>
    <s v=" Espuma elastomérica flexível de células fechadas (NBR - Borracha Nitrílica) - ESP ISOLAMENTO MIN 10MM  OU SIMILAR"/>
    <s v="ORSE 8146"/>
    <s v="M"/>
    <n v="10"/>
    <n v="2.37"/>
    <n v="23.700000000000003"/>
  </r>
  <r>
    <x v="126"/>
    <s v=" Espuma elastomérica flexível de células fechadas (NBR - Borracha Nitrílica) - ESP ISOLAMENTO MIN 10MM  OU SIMILAR"/>
    <s v="ORSE 7579"/>
    <s v="M"/>
    <n v="20"/>
    <n v="2.34"/>
    <n v="46.8"/>
  </r>
  <r>
    <x v="127"/>
    <s v=" Espuma elastomérica flexível de células fechadas (NBR - Borracha Nitrílica) - ESP ISOLAMENTO MIN 10MM  OU SIMILAR"/>
    <s v="ORSE 8535"/>
    <s v="M"/>
    <n v="50"/>
    <n v="3.13"/>
    <n v="156.5"/>
  </r>
  <r>
    <x v="128"/>
    <s v=" Espuma elastomérica flexível de células fechadas (NBR - Borracha Nitrílica) - ESP ISOLAMENTO MIN 10MM  OU SIMILAR"/>
    <s v="ORSE 7581"/>
    <s v="M"/>
    <n v="50"/>
    <n v="4.05"/>
    <n v="202.5"/>
  </r>
  <r>
    <x v="129"/>
    <s v="EM AÇO REVESTIDO COM ZINCO, ESPESSURA DE 0,47 A 0,50MM OU SIMILAR"/>
    <s v="SINAPI 11051"/>
    <s v="KG"/>
    <n v="8.85"/>
    <n v="13.12"/>
    <n v="116.11199999999999"/>
  </r>
  <r>
    <x v="130"/>
    <s v="150MM - 6&quot;"/>
    <s v="COTAÇÃO"/>
    <s v="UND"/>
    <n v="10"/>
    <n v="43.15"/>
    <n v="431.5"/>
  </r>
  <r>
    <x v="131"/>
    <s v="200MM - 8&quot;"/>
    <s v="COTAÇÃO"/>
    <s v="UND"/>
    <n v="10"/>
    <n v="40.93"/>
    <n v="409.3"/>
  </r>
  <r>
    <x v="132"/>
    <s v="625X625MM - ALETAS FIXAS, JATO HELICOIDAL (MOD. FD-QS/1-625) OU SIMILAR"/>
    <s v="COTAÇÃO"/>
    <s v="UND"/>
    <n v="5"/>
    <n v="549.5"/>
    <n v="2747.5"/>
  </r>
  <r>
    <x v="132"/>
    <s v="DIAMETRO DE 600MM - REDONDO, ALETAS FIXAS, JATO HELICOIDAL (MOD. FD-R/1-600) OU SIMILAR"/>
    <s v="COTAÇÃO"/>
    <s v="UND"/>
    <n v="1"/>
    <n v="490"/>
    <n v="490"/>
  </r>
  <r>
    <x v="133"/>
    <s v="ROLO COM 10M"/>
    <s v="COTAÇÃO"/>
    <s v="M"/>
    <n v="2"/>
    <n v="64.92"/>
    <n v="129.84"/>
  </r>
  <r>
    <x v="134"/>
    <s v="ROLO COM 6M - 6&quot; - 150MM"/>
    <s v="COTAÇÃO"/>
    <s v="M"/>
    <n v="2"/>
    <n v="137.33000000000001"/>
    <n v="274.66000000000003"/>
  </r>
  <r>
    <x v="135"/>
    <s v="ROLO COM 6M - 8&quot; - 200MM"/>
    <s v="COTAÇÃO"/>
    <s v="M"/>
    <n v="2"/>
    <n v="178.12"/>
    <n v="356.24"/>
  </r>
  <r>
    <x v="136"/>
    <s v=" E=75MM SONEX 75/75 OU SIMILAR"/>
    <s v="ORSE 11643"/>
    <s v="M2"/>
    <n v="1"/>
    <n v="529.45000000000005"/>
    <n v="529.45000000000005"/>
  </r>
  <r>
    <x v="137"/>
    <s v="4 VIAS - ALUMINIO FOSCO - ALETAS FIXAS "/>
    <s v="COTAÇÃO"/>
    <s v="UND"/>
    <n v="4"/>
    <n v="233.62"/>
    <n v="934.48"/>
  </r>
  <r>
    <x v="138"/>
    <s v="1200x25000x38mm - rolo com 30m²"/>
    <s v="COTAÇÃO"/>
    <s v="UND"/>
    <n v="1"/>
    <n v="720.4"/>
    <n v="720.4"/>
  </r>
  <r>
    <x v="139"/>
    <s v="10MM DE ESPESSURA"/>
    <s v="COTAÇÃO"/>
    <s v="UND"/>
    <n v="10"/>
    <n v="5.9"/>
    <n v="59"/>
  </r>
  <r>
    <x v="140"/>
    <s v="400X400MM"/>
    <s v="COTAÇÃO"/>
    <s v="UND"/>
    <n v="1"/>
    <n v="324.16000000000003"/>
    <n v="324.16000000000003"/>
  </r>
  <r>
    <x v="141"/>
    <s v="ESGOTO"/>
    <s v="SINAPI 38032"/>
    <s v="UND"/>
    <n v="2"/>
    <n v="55.99"/>
    <n v="111.98"/>
  </r>
  <r>
    <x v="142"/>
    <s v="ESGOTO"/>
    <s v="SINAPI 38033"/>
    <s v="UND"/>
    <n v="2"/>
    <n v="95.18"/>
    <n v="190.36"/>
  </r>
  <r>
    <x v="143"/>
    <s v="TRIPOLAR 40A"/>
    <s v="COTAÇÃO"/>
    <s v="UND"/>
    <n v="2"/>
    <n v="90.22"/>
    <n v="180.44"/>
  </r>
  <r>
    <x v="143"/>
    <s v="TRIPOLAR 70A"/>
    <s v="COTAÇÃO"/>
    <s v="UND"/>
    <n v="2"/>
    <n v="131.77000000000001"/>
    <n v="263.54000000000002"/>
  </r>
  <r>
    <x v="143"/>
    <s v="TRIPOLAR 100A"/>
    <s v="COTAÇÃO"/>
    <s v="UND"/>
    <n v="2"/>
    <n v="213.75"/>
    <n v="427.5"/>
  </r>
  <r>
    <x v="144"/>
    <s v="150 M³/H -220 VAC"/>
    <s v="COTAÇÃO"/>
    <s v="UND"/>
    <n v="2"/>
    <n v="279.3"/>
    <n v="558.6"/>
  </r>
  <r>
    <x v="145"/>
    <s v="TIPO TORNEIRA PARA REPOSIÇÃO DE ÁGUA - 1 1/2''"/>
    <s v="SINAPI 11826"/>
    <s v="UND"/>
    <n v="1"/>
    <n v="116.45"/>
    <n v="116.45"/>
  </r>
  <r>
    <x v="146"/>
    <s v="TIPO TORNEIRA PARA REPOSIÇÃO DE ÁGUA - 3/4''"/>
    <s v="SINAPI 7606"/>
    <s v="UND"/>
    <n v="1"/>
    <n v="140.04"/>
    <n v="140.04"/>
  </r>
  <r>
    <x v="147"/>
    <s v="CLASSIFICAÇÃO: USS 224, AGMA 9005-D94 E DIN 51517 -  VISCOSIDADE: ISO 220 OU 320 -  LATA DE  20 LITROS."/>
    <s v="COTAÇÃO"/>
    <s v="UND"/>
    <n v="1"/>
    <n v="964.39"/>
    <n v="964.39"/>
  </r>
  <r>
    <x v="148"/>
    <s v="CLASSIFICAÇÃO: DIN 51825 -  VISCOSIDADE: ASTM D2270, D1478, D6138, D4048 -  BALDE DE 16 KG."/>
    <s v="COTAÇÃO"/>
    <s v="UND"/>
    <n v="1"/>
    <n v="4584.38"/>
    <n v="4584.38"/>
  </r>
  <r>
    <x v="149"/>
    <s v="90 A 264VAC (50/60HZ), -50 A 100°C, 0,1° C EM TODA A FAIXA (MOD:FULLGAUGE AUTOPID PLUS) OU SIMILAR"/>
    <s v="COTAÇÃO"/>
    <s v="UND"/>
    <n v="1"/>
    <n v="911.24"/>
    <n v="911.24"/>
  </r>
  <r>
    <x v="150"/>
    <s v="PARA ISOPOR - 3.6 L"/>
    <s v="SINAPI 39719"/>
    <s v="UND"/>
    <n v="1"/>
    <n v="191.35"/>
    <n v="191.35"/>
  </r>
  <r>
    <x v="151"/>
    <s v="LATA 0,9 LITROS"/>
    <s v="ORSE 3157"/>
    <s v="LITRO"/>
    <n v="5"/>
    <n v="35.44"/>
    <n v="177.2"/>
  </r>
  <r>
    <x v="152"/>
    <s v="BASE AGUA PREMIUM, BRANCA"/>
    <s v="SINAPI 7304"/>
    <s v="UND"/>
    <n v="1"/>
    <n v="91.64"/>
    <n v="91.64"/>
  </r>
  <r>
    <x v="153"/>
    <s v="STANDARD"/>
    <s v="SINAPI 43625"/>
    <s v="UND"/>
    <n v="1"/>
    <n v="36.36"/>
    <n v="36.36"/>
  </r>
  <r>
    <x v="154"/>
    <s v="100 ML"/>
    <s v="SINAPI 7307"/>
    <s v="LITRO"/>
    <n v="5"/>
    <n v="47.91"/>
    <n v="239.54999999999998"/>
  </r>
  <r>
    <x v="155"/>
    <s v="Bomba de Dreno para Ar-condicionado Split até 60.000 BTU/h - Vazão 24L/h - 110/220V - Código: L54000042M"/>
    <s v="COTAÇÃO"/>
    <s v="UND"/>
    <n v="5"/>
    <n v="921.51"/>
    <n v="4607.55"/>
  </r>
  <r>
    <x v="97"/>
    <s v="Kit Com 4 Coxim Amortecedor Compressor Ar Condicionado Split, 09 A 24 KBUT"/>
    <s v="COTAÇÃO"/>
    <s v="UND"/>
    <n v="5"/>
    <n v="38.01"/>
    <n v="190.04999999999998"/>
  </r>
  <r>
    <x v="156"/>
    <s v="COMPRESSOR SPLIT INVERTER MIDEA AIRVOLUTION 18.000 BTUS GMCC KSK103D32UEZ31 R32/R410A - 11103020011803 ou similar"/>
    <s v="COTAÇÃO"/>
    <s v="UND"/>
    <n v="2"/>
    <n v="1499.38"/>
    <n v="2998.76"/>
  </r>
  <r>
    <x v="157"/>
    <s v="COMPRESSOR SPLIT INVERTER MIDEA AIRVOLUTION 36.000 BTUS GMCC KSK103D32UEZ31 R32/R410A - 11103020011803 ou similar"/>
    <s v="COTAÇÃO"/>
    <s v="UND"/>
    <n v="2"/>
    <n v="2023.2"/>
    <n v="4046.4"/>
  </r>
  <r>
    <x v="158"/>
    <s v="Compressor Inverter, Marca: GMCC ou similar,  60.000 Btus R410 E R32, Cód Ref: KTQ420A1UMU"/>
    <s v="COTAÇÃO"/>
    <s v="UND"/>
    <n v="2"/>
    <n v="8116.87"/>
    <n v="16233.74"/>
  </r>
  <r>
    <x v="159"/>
    <s v="SERPENTINA CONDENSADOR EM COBRE, MARCA: ELGIN OU SIMILAR, 48 A 60KBTU"/>
    <s v="COTAÇÃO"/>
    <s v="UND"/>
    <n v="1"/>
    <n v="3186.69"/>
    <n v="3186.69"/>
  </r>
  <r>
    <x v="98"/>
    <s v="Controle Remoto Universal para Ar-Condicionado Split, Marca:EOS"/>
    <s v="COTAÇÃO"/>
    <s v="UND"/>
    <n v="10"/>
    <n v="23.52"/>
    <n v="235.2"/>
  </r>
  <r>
    <x v="160"/>
    <s v="Kit 24 Filtros Ar Condicionado 48.000 A 60.000 Btus Pisoteto, Marca: Frionel ou similar"/>
    <s v="COTAÇÃO"/>
    <s v="KIT"/>
    <n v="5"/>
    <n v="375.25"/>
    <n v="1876.25"/>
  </r>
  <r>
    <x v="161"/>
    <s v="Filtro secador Soldável, Marca: Danfoss ou similar"/>
    <s v="COTAÇÃO"/>
    <s v="UND"/>
    <n v="5"/>
    <n v="74.37"/>
    <n v="371.85"/>
  </r>
  <r>
    <x v="162"/>
    <s v="Hélice Da Condensadora Ar, Marca: Elgin ou similar, 36.000 48.000 60.000 Btus, CÓD Ref: ARC164590657000"/>
    <s v="COTAÇÃO"/>
    <s v="UND"/>
    <n v="1"/>
    <n v="151.29"/>
    <n v="151.29"/>
  </r>
  <r>
    <x v="163"/>
    <s v="MOTOR DE PASSO SWING MOVIMENTO DA VANE, MARCA: ELGIN OU SMILAR, CÓD. REF.: PDFI, 48 A 56 KBTU"/>
    <s v="COTAÇÃO"/>
    <s v="UND"/>
    <n v="1"/>
    <n v="219.85"/>
    <n v="219.85"/>
  </r>
  <r>
    <x v="164"/>
    <s v="Motor Ventilador Cond 36000 A 80000 Btus, Cod Ref: Ydk110 H-6, Marca: Elgin ou similar"/>
    <s v="COTAÇÃO"/>
    <s v="UND"/>
    <n v="1"/>
    <n v="354.95"/>
    <n v="354.95"/>
  </r>
  <r>
    <x v="165"/>
    <s v="Motor Ventilador, Cód Ref: 25901160, Ar 48000 60000 Btus, Marca: Carrier ou similar"/>
    <s v="COTAÇÃO"/>
    <s v="UND"/>
    <n v="1"/>
    <n v="557.54"/>
    <n v="557.54"/>
  </r>
  <r>
    <x v="99"/>
    <s v="PLACA UNIVERSAL AR SPLIT DE 7 À 60.000 BTUS C/ CONTROLE REMOTO JCM - 220V - 3530, Cód Ref:7890000035309"/>
    <s v="COTAÇÃO"/>
    <s v="UND"/>
    <n v="2"/>
    <n v="168.47"/>
    <n v="336.94"/>
  </r>
  <r>
    <x v="166"/>
    <s v="PLACA MÓDULO INVERTER CONDENSADORA, MARCA: ELGIN OU SIMILAR, CÓD. REF.: OXFE, 18 A 80 KBTU"/>
    <s v="COTAÇÃO"/>
    <s v="UND"/>
    <n v="2"/>
    <n v="3555.37"/>
    <n v="7110.74"/>
  </r>
  <r>
    <x v="167"/>
    <s v="Sensor De Temperatura, Marca: Elgin ou similar, Cód Ref.: Arc124395415831, 24 A 60 KBTU"/>
    <s v="COTAÇÃO"/>
    <s v="UND"/>
    <n v="2"/>
    <n v="79.36"/>
    <n v="158.72"/>
  </r>
  <r>
    <x v="100"/>
    <s v=" FABRICADO EM CANTONEIRAS DE AÇO CARBONO DE 1.1/4 X 1/8&quot;"/>
    <s v="COTAÇÃO"/>
    <s v="UND"/>
    <n v="2"/>
    <n v="182.65"/>
    <n v="365.3"/>
  </r>
  <r>
    <x v="168"/>
    <s v="Termostato Ar Condicionado, Marca: Springer ou similar, 30000, Cód Ref: Zcb305bb"/>
    <s v="COTAÇÃO"/>
    <s v="UND"/>
    <n v="2"/>
    <n v="138.26"/>
    <n v="276.52"/>
  </r>
  <r>
    <x v="169"/>
    <s v="TURBINA DA EVAPORADORA SPLIT, MARCA: ELGIN OU SIMILAR, CÓD REF.: ARC164590002701, 18 KBTU"/>
    <s v="COTAÇÃO"/>
    <s v="UND"/>
    <n v="2"/>
    <n v="396.74"/>
    <n v="793.48"/>
  </r>
  <r>
    <x v="170"/>
    <s v="TURBINA EVAPORADORA, MARCA: ELGIN OU SIMILAR, CÓD REF.: ARC164590416201, 24 A  80 KBTU"/>
    <s v="COTAÇÃO"/>
    <s v="UND"/>
    <n v="2"/>
    <n v="256.52999999999997"/>
    <n v="513.05999999999995"/>
  </r>
  <r>
    <x v="171"/>
    <s v="TURBINA EVAPORADORA SPLIT, MARCA: ELGIN OU SIMILAR, CÓD REF.: ARC164590479801, 36 A 60 KBTU"/>
    <s v="COTAÇÃO"/>
    <s v="UND"/>
    <n v="2"/>
    <n v="395.2"/>
    <n v="790.4"/>
  </r>
  <r>
    <x v="101"/>
    <s v="Válvula de Serviço, Marca: EOS ou Similar"/>
    <s v="COTAÇÃO"/>
    <s v="UND"/>
    <n v="4"/>
    <n v="95.2"/>
    <n v="380.8"/>
  </r>
  <r>
    <x v="102"/>
    <s v="Válvula de Reversão, Marca: EOS ou Similar"/>
    <s v="COTAÇÃO"/>
    <s v="UND"/>
    <n v="4"/>
    <n v="228.53"/>
    <n v="914.12"/>
  </r>
  <r>
    <x v="103"/>
    <s v="7m³ - 40 Lts"/>
    <s v="ORSE 8115"/>
    <s v="M3"/>
    <n v="20"/>
    <n v="22"/>
    <n v="440"/>
  </r>
  <r>
    <x v="104"/>
    <s v="Chermous ou similar - 13,6 kg"/>
    <s v="COTAÇÃO"/>
    <s v="CILINDRO"/>
    <n v="2"/>
    <n v="1105.71"/>
    <n v="2211.42"/>
  </r>
  <r>
    <x v="105"/>
    <s v="Chermous ou similar - 3 kg"/>
    <s v="COTAÇÃO"/>
    <s v="CILINDRO"/>
    <n v="10"/>
    <n v="949.63"/>
    <n v="9496.2999999999993"/>
  </r>
  <r>
    <x v="106"/>
    <s v="Chermous ou similar - 13,6 kg"/>
    <s v="ORSE 12440"/>
    <s v="KG"/>
    <n v="136"/>
    <n v="37.4"/>
    <n v="5086.3999999999996"/>
  </r>
  <r>
    <x v="107"/>
    <s v="Chermous ou similar - 11,35 kg"/>
    <s v="ORSE 8150"/>
    <s v="KG"/>
    <n v="113.5"/>
    <n v="42.95"/>
    <n v="4874.8250000000007"/>
  </r>
  <r>
    <x v="172"/>
    <s v="Registro Gaveta Bruto Em Latao Forjado, Bitola 1 1/2&quot; "/>
    <s v="SINAPI 6015"/>
    <s v="UND"/>
    <n v="1"/>
    <n v="146.68"/>
    <n v="146.68"/>
  </r>
  <r>
    <x v="173"/>
    <s v="Registro Gaveta Bruto Em Latao Forjado, Bitola 1&quot; "/>
    <s v="SINAPI  6019"/>
    <s v="UND"/>
    <n v="1"/>
    <n v="53.31"/>
    <n v="53.31"/>
  </r>
  <r>
    <x v="174"/>
    <s v="Registro Gaveta Bruto Em Latao Forjado, Bitola 2 1/2&quot; "/>
    <s v="SINAPI 6011"/>
    <s v="UND"/>
    <n v="1"/>
    <n v="264.99"/>
    <n v="264.99"/>
  </r>
  <r>
    <x v="175"/>
    <s v="Registro Gaveta Bruto Em Latao Forjado, Bitola 2&quot; "/>
    <s v="SINAPI 6028"/>
    <s v="UND"/>
    <n v="1"/>
    <n v="127.77"/>
    <n v="127.77"/>
  </r>
  <r>
    <x v="176"/>
    <s v="Registro Gaveta Bruto Em Latao Forjado, Bitola 4&quot; "/>
    <s v="SINAPI 6027"/>
    <s v="UND"/>
    <n v="1"/>
    <n v="668.46"/>
    <n v="668.46"/>
  </r>
  <r>
    <x v="177"/>
    <s v="DISCO INOX 304 OU SIMILAR"/>
    <s v="COTAÇÃO"/>
    <s v="UND"/>
    <n v="6"/>
    <n v="451.48"/>
    <n v="2708.88"/>
  </r>
  <r>
    <x v="178"/>
    <s v="VALVULA GAVETA CORPO WCB HASTE ASCENDENTE 8&quot; EXTREM FLANGE ANSI 150LBS"/>
    <s v="COTAÇÃO"/>
    <s v="UND"/>
    <n v="6"/>
    <n v="1933.98"/>
    <n v="11603.880000000001"/>
  </r>
  <r>
    <x v="179"/>
    <s v="VÁLVULA RETENÇÃO DUPLA PORTINHOLA TIPO WAFER (ENTRE FLANGES) FERRO MODULAR 200MM DISCO AÇO INOX E VEDAÇÃO EPDM - API 594 - API 598 - MSS SP-6 - ASTM A536 GR. 65-45-12 - OU SIMILAR"/>
    <s v="COTAÇÃO"/>
    <s v="UND"/>
    <n v="8"/>
    <n v="1001.35"/>
    <n v="8010.8"/>
  </r>
  <r>
    <x v="180"/>
    <s v="INOX 304, 316 OU SIMILAR"/>
    <s v="COTAÇÃO"/>
    <s v="UND"/>
    <n v="6"/>
    <n v="61.75"/>
    <n v="370.5"/>
  </r>
  <r>
    <x v="108"/>
    <s v="COM CAIXA EM ACO PINTADO, ESCALA *10* KGF/CM2 (*10* BAR), DIAMETRO NOMINAL DE 100 MM, CONEXAO DE 1/2&quot;"/>
    <s v="ORSE 12898"/>
    <s v="UND"/>
    <n v="10"/>
    <n v="225.13"/>
    <n v="2251.3000000000002"/>
  </r>
  <r>
    <x v="181"/>
    <s v="EM AÇO INOX , ESCALA 0-10 KGF/CM²  - LBF/POL² - 100MM GLICERINA 1/2 BSP OU SIMILAR"/>
    <s v="ORSE 12898"/>
    <s v="UND"/>
    <n v="10"/>
    <n v="225.13"/>
    <n v="2251.3000000000002"/>
  </r>
  <r>
    <x v="181"/>
    <s v="EM AÇO INOX , ESCALA 0-6 KGF/CM²  - LBF/POL² - 100MM GLICERINA 1/2 BSP OU SIMILAR"/>
    <s v="ORSE 12898"/>
    <s v="UND"/>
    <n v="10"/>
    <n v="225.13"/>
    <n v="2251.3000000000002"/>
  </r>
  <r>
    <x v="181"/>
    <s v="COM CAIXA EM ACO PINTADO, ESCALA *6* KGF/CM2 (*6* BAR), DIAMETRO NOMINAL DE 100 MM, CONEXAO DE 1/2&quot;"/>
    <s v="ORSE 12898"/>
    <s v="UND"/>
    <n v="10"/>
    <n v="225.13"/>
    <n v="2251.3000000000002"/>
  </r>
  <r>
    <x v="109"/>
    <s v="ROLO DE MANTA FILTRANTE CLASSE G3,ALTURA DE 1,50M X  20 MT COMPRIMENTO - 1,2CM DE ESPESSURA MINIMA OU SIMILAR"/>
    <s v="COTAÇÃO"/>
    <s v="UND"/>
    <n v="30"/>
    <n v="287.27999999999997"/>
    <n v="8618.4"/>
  </r>
  <r>
    <x v="110"/>
    <s v="DE 10 A 30°C, ANALÓGICO, MODELO T6360A5013 OU SIMILAR"/>
    <s v="COTAÇÃO"/>
    <s v="UND"/>
    <n v="50"/>
    <n v="167.43"/>
    <n v="8371.5"/>
  </r>
  <r>
    <x v="111"/>
    <s v="LISA EM &quot; V &quot;"/>
    <s v="COTAÇÃO"/>
    <s v="UND"/>
    <n v="50"/>
    <n v="17"/>
    <n v="850"/>
  </r>
  <r>
    <x v="112"/>
    <s v="LISA EM &quot; V &quot;"/>
    <s v="COTAÇÃO"/>
    <s v="UND"/>
    <n v="300"/>
    <n v="27.2"/>
    <n v="8160"/>
  </r>
  <r>
    <x v="113"/>
    <s v="DENTADA EM &quot; V &quot;"/>
    <s v="COTAÇÃO"/>
    <s v="UND"/>
    <n v="200"/>
    <n v="80.06"/>
    <n v="16012"/>
  </r>
  <r>
    <x v="182"/>
    <s v="10CV - 380V - 60HZ - TRIFÁSICO"/>
    <s v="COTAÇÃO"/>
    <s v="UND"/>
    <n v="5"/>
    <n v="7191.18"/>
    <n v="35955.9"/>
  </r>
  <r>
    <x v="183"/>
    <s v="7,5CV - 380V - 60HZ - TRIFÁSICO"/>
    <s v="COTAÇÃO"/>
    <s v="UND"/>
    <n v="5"/>
    <n v="5219.91"/>
    <n v="26099.55"/>
  </r>
  <r>
    <x v="114"/>
    <s v="6206/6205 - DDUC3 OU SIMILAR"/>
    <s v="COTAÇÃO"/>
    <s v="UND"/>
    <n v="20"/>
    <n v="35.42"/>
    <n v="708.40000000000009"/>
  </r>
  <r>
    <x v="115"/>
    <s v="220V/24V"/>
    <s v="ORSE 12410"/>
    <s v="UND"/>
    <n v="5"/>
    <n v="39"/>
    <n v="195"/>
  </r>
  <r>
    <x v="184"/>
    <s v="380v 7,5cv TRIFÁSICO DAKOL IF7.5G-T4 OU SIMILAR"/>
    <s v="ORSE 3017"/>
    <s v="UND"/>
    <n v="5"/>
    <n v="4634"/>
    <n v="23170"/>
  </r>
  <r>
    <x v="116"/>
    <s v="CURVA, COBRE 90º DIÂMETRO 3/8&quot;"/>
    <s v="ORSE 9634"/>
    <s v="UND"/>
    <n v="18"/>
    <n v="32.36"/>
    <n v="582.48"/>
  </r>
  <r>
    <x v="117"/>
    <s v="CURVA, COBRE 90º DIÂMETRO 5/8&quot;"/>
    <s v="ORSE 6479"/>
    <s v="UND"/>
    <n v="18"/>
    <n v="16.079999999999998"/>
    <n v="289.43999999999994"/>
  </r>
  <r>
    <x v="185"/>
    <s v="CURVA, COBRE 90º DIÂMETRO 1 1/8&quot;"/>
    <s v="ORSE 8349"/>
    <s v="UND"/>
    <n v="18"/>
    <n v="54.04"/>
    <n v="972.72"/>
  </r>
  <r>
    <x v="117"/>
    <s v="CURVA, COBRE 90º DIÂMETRO 15MM"/>
    <s v="ORSE 8405"/>
    <s v="UND"/>
    <n v="18"/>
    <n v="5.48"/>
    <n v="98.640000000000015"/>
  </r>
  <r>
    <x v="186"/>
    <s v="CURVA, COBRE 90º DIÂMETRO 22MM"/>
    <s v="ORSE 8403"/>
    <s v="UND"/>
    <n v="18"/>
    <n v="26.87"/>
    <n v="483.66"/>
  </r>
  <r>
    <x v="118"/>
    <s v="LUVA, COBRE, DIÂMETRO 15MM"/>
    <s v="ORSE 6491"/>
    <s v="UND"/>
    <n v="18"/>
    <n v="3.05"/>
    <n v="54.9"/>
  </r>
  <r>
    <x v="119"/>
    <s v="LUVA, COBRE, DIÂMETRO 22MM"/>
    <s v="ORSE 6490"/>
    <s v="UND"/>
    <n v="18"/>
    <n v="5.86"/>
    <n v="105.48"/>
  </r>
  <r>
    <x v="187"/>
    <s v="LUVA, COBRE, DIÂMETRO 28MM"/>
    <s v="ORSE 6489"/>
    <s v="UND"/>
    <n v="18"/>
    <n v="11.76"/>
    <n v="211.68"/>
  </r>
  <r>
    <x v="188"/>
    <s v="LUVA, COBRE, DIÂMETRO 35MM"/>
    <s v="ORSE  6488"/>
    <s v="UND"/>
    <n v="18"/>
    <n v="25.95"/>
    <n v="467.09999999999997"/>
  </r>
  <r>
    <x v="189"/>
    <s v="TUBO DE COBRE FLEXIVEL, D = 1&quot;,  - 25,4MM"/>
    <s v="ORSE 7469"/>
    <s v="M"/>
    <n v="10"/>
    <n v="72.89"/>
    <n v="728.9"/>
  </r>
  <r>
    <x v="120"/>
    <s v="TUBO DE COBRE FLEXIVEL, D = 1/2&quot;, E = 0,79 MM, PARA AR-CONDICIONADO/INSTALACOES GAS RESIDENCIAIS E COMERCIAIS"/>
    <s v="SINAPI 39660"/>
    <s v="M"/>
    <n v="100"/>
    <n v="83.66"/>
    <n v="8366"/>
  </r>
  <r>
    <x v="121"/>
    <s v="TUBO DE COBRE FLEXIVEL, D = 1/4&quot;, E = 0,79 MM, PARA AR-CONDICIONADO/INSTALACOES GAS RESIDENCIAIS E COMERCIAIS"/>
    <s v="SINAPI 39662"/>
    <s v="M"/>
    <n v="100"/>
    <n v="40.08"/>
    <n v="4008"/>
  </r>
  <r>
    <x v="122"/>
    <s v="TUBO DE COBRE FLEXIVEL, D = 3/4&quot;, E = 0,79 MM, PARA AR-CONDICIONADO/ INSTALACOES GAS RESIDENCIAIS E COMERCIAIS"/>
    <s v="SINAPI 39666"/>
    <s v="M"/>
    <n v="100"/>
    <n v="125.8"/>
    <n v="12580"/>
  </r>
  <r>
    <x v="190"/>
    <s v="TUBO DE COBRE FLEXIVEL, D = 3/8&quot;, E = 0,79 MM, PARA AR-CONDICIONADO/ INSTALACOES GAS RESIDENCIAIS E COMERCIAIS"/>
    <s v="SINAPI 39664"/>
    <s v="M"/>
    <n v="100"/>
    <n v="61.65"/>
    <n v="6165"/>
  </r>
  <r>
    <x v="123"/>
    <s v="TUBO DE COBRE FLEXIVEL, D = 5/8&quot;, E = 0,79 MM, PARA AR-CONDICIONADO/INSTALACOES GAS RESIDENCIAIS E COMERCIAIS"/>
    <s v="SINAPI 39665"/>
    <s v="M"/>
    <n v="100"/>
    <n v="104.02"/>
    <n v="10402"/>
  </r>
  <r>
    <x v="191"/>
    <s v="TUBO DE COBRE CLASSE &quot;A&quot;, DN = 1&quot; (28 MM), PARA INSTALACOES DE MEDIA PRESSAO PARA GASES COMBUSTIVEIS E MEDICINAIS"/>
    <s v="SINAPI 39749"/>
    <s v="M"/>
    <n v="10"/>
    <n v="202.27"/>
    <n v="2022.7"/>
  </r>
  <r>
    <x v="192"/>
    <s v="TUBO DE COBRE CLASSE &quot;A&quot;, DN = 1/2&quot; (15 MM), PARA INSTALACOES DE MEDIA PRESSAO PARA GASES COMBUSTIVEIS E MEDICINAIS"/>
    <s v="SINAPI 39747"/>
    <s v="M"/>
    <n v="10"/>
    <n v="98.27"/>
    <n v="982.69999999999993"/>
  </r>
  <r>
    <x v="193"/>
    <s v="TUBO DE COBRE CLASSE &quot;A&quot;, DN = 1 1/4&quot; (35 MM), PARA INSTALACOES DE MEDIA PRESSAO PARA GASES COMBUSTIVEIS E MEDICINAIS"/>
    <s v="SINAPI 39750"/>
    <s v="M"/>
    <n v="10"/>
    <n v="305.5"/>
    <n v="3055"/>
  </r>
  <r>
    <x v="194"/>
    <s v="Tubo de cobre rígido d= 28mm"/>
    <s v="ORSE 2281"/>
    <s v="M"/>
    <n v="10"/>
    <n v="71.260000000000005"/>
    <n v="712.6"/>
  </r>
  <r>
    <x v="195"/>
    <s v="Tubo de cobre rígido d= 35mm"/>
    <s v="ORSE 2282"/>
    <s v="M"/>
    <n v="10"/>
    <n v="103.48"/>
    <n v="1034.8"/>
  </r>
  <r>
    <x v="196"/>
    <s v="Tubo de cobre rígido d= 42mm"/>
    <s v="ORSE 2283"/>
    <s v="M"/>
    <n v="10"/>
    <n v="139.74"/>
    <n v="1397.4"/>
  </r>
  <r>
    <x v="124"/>
    <s v=" Espuma elastomérica flexível de células fechadas (NBR - Borracha Nitrílica) - ESP ISOLAMENTO MIN 10MM  OU SIMILAR"/>
    <s v="ORSE 8147"/>
    <s v="M"/>
    <n v="120"/>
    <n v="2.4300000000000002"/>
    <n v="291.60000000000002"/>
  </r>
  <r>
    <x v="125"/>
    <s v=" Espuma elastomérica flexível de células fechadas (NBR - Borracha Nitrílica) - ESP ISOLAMENTO MIN 10MM  OU SIMILAR"/>
    <s v="ORSE 8146"/>
    <s v="M"/>
    <n v="120"/>
    <n v="2.37"/>
    <n v="284.40000000000003"/>
  </r>
  <r>
    <x v="126"/>
    <s v=" Espuma elastomérica flexível de células fechadas (NBR - Borracha Nitrílica) - ESP ISOLAMENTO MIN 10MM  OU SIMILAR"/>
    <s v="ORSE 7579"/>
    <s v="M"/>
    <n v="120"/>
    <n v="2.34"/>
    <n v="280.79999999999995"/>
  </r>
  <r>
    <x v="127"/>
    <s v=" Espuma elastomérica flexível de células fechadas (NBR - Borracha Nitrílica) - ESP ISOLAMENTO MIN 10MM  OU SIMILAR"/>
    <s v="ORSE 8535"/>
    <s v="M"/>
    <n v="120"/>
    <n v="3.13"/>
    <n v="375.59999999999997"/>
  </r>
  <r>
    <x v="128"/>
    <s v=" Espuma elastomérica flexível de células fechadas (NBR - Borracha Nitrílica) - ESP ISOLAMENTO MIN 10MM  OU SIMILAR"/>
    <s v="ORSE 7581"/>
    <s v="M"/>
    <n v="120"/>
    <n v="4.05"/>
    <n v="486"/>
  </r>
  <r>
    <x v="197"/>
    <s v="EM AÇO REVESTIDO COM ZINCO, ESPESSURA DE 0,80MM OU SIMILAR"/>
    <s v="SINAPI 11049"/>
    <s v="KG"/>
    <n v="100"/>
    <n v="12.5"/>
    <n v="1250"/>
  </r>
  <r>
    <x v="198"/>
    <s v="EM AÇO REVESTIDO COM ZINCO, ESPESSURA DE 0,60 A 0,65MM OU SIMILAR"/>
    <s v="SINAPI 43106"/>
    <s v="KG"/>
    <n v="100"/>
    <n v="12.58"/>
    <n v="1258"/>
  </r>
  <r>
    <x v="129"/>
    <s v="EM AÇO REVESTIDO COM ZINCO, ESPESSURA DE 0,47 A 0,50MM OU SIMILAR"/>
    <s v="SINAPI 11051"/>
    <s v="KG"/>
    <n v="100"/>
    <n v="13.12"/>
    <n v="1312"/>
  </r>
  <r>
    <x v="130"/>
    <s v="150MM - 6&quot;"/>
    <s v="COTAÇÃO"/>
    <s v="UND"/>
    <n v="50"/>
    <n v="43.15"/>
    <n v="2157.5"/>
  </r>
  <r>
    <x v="131"/>
    <s v="200MM - 8&quot;"/>
    <s v="COTAÇÃO"/>
    <s v="UND"/>
    <n v="50"/>
    <n v="40.93"/>
    <n v="2046.5"/>
  </r>
  <r>
    <x v="132"/>
    <s v="625X625MM - ALETAS FIXAS, JATO HELICOIDAL (MOD. FD-QS/1-625) OU SIMILAR"/>
    <s v="COTAÇÃO"/>
    <s v="UND"/>
    <n v="25"/>
    <n v="549.5"/>
    <n v="13737.5"/>
  </r>
  <r>
    <x v="132"/>
    <s v="DIAMETRO DE 600MM - REDONDO, ALETAS FIXAS, JATO HELICOIDAL (MOD. FD-R/1-600) OU SIMILAR"/>
    <s v="COTAÇÃO"/>
    <s v="UND"/>
    <n v="10"/>
    <n v="490"/>
    <n v="4900"/>
  </r>
  <r>
    <x v="133"/>
    <s v="ROLO COM 10M"/>
    <s v="COTAÇÃO"/>
    <s v="M"/>
    <n v="50"/>
    <n v="64.92"/>
    <n v="3246"/>
  </r>
  <r>
    <x v="134"/>
    <s v="ROLO COM 6M - 6&quot; - 150MM"/>
    <s v="COTAÇÃO"/>
    <s v="M"/>
    <n v="50"/>
    <n v="137.33000000000001"/>
    <n v="6866.5000000000009"/>
  </r>
  <r>
    <x v="135"/>
    <s v="ROLO COM 6M - 8&quot; - 200MM"/>
    <s v="COTAÇÃO"/>
    <s v="M"/>
    <n v="50"/>
    <n v="178.12"/>
    <n v="8906"/>
  </r>
  <r>
    <x v="136"/>
    <s v=" E=75MM SONEX 75/75 OU SIMILAR"/>
    <s v="ORSE 11643"/>
    <s v="M2"/>
    <n v="1"/>
    <n v="529.45000000000005"/>
    <n v="529.45000000000005"/>
  </r>
  <r>
    <x v="137"/>
    <s v="4 VIAS - ALUMINIO FOSCO - ALETAS FIXAS "/>
    <s v="COTAÇÃO"/>
    <s v="UND"/>
    <n v="10"/>
    <n v="233.62"/>
    <n v="2336.1999999999998"/>
  </r>
  <r>
    <x v="199"/>
    <s v="4 VIAS - ALUMINIO FOSCO - ALETAS FIXAS "/>
    <s v="COTAÇÃO"/>
    <s v="UND"/>
    <n v="1"/>
    <n v="539.13"/>
    <n v="539.13"/>
  </r>
  <r>
    <x v="200"/>
    <s v="4 VIAS - ALUMINIO FOSCO - ALETAS FIXAS "/>
    <s v="COTAÇÃO"/>
    <s v="UND"/>
    <n v="1"/>
    <n v="529.76"/>
    <n v="529.76"/>
  </r>
  <r>
    <x v="138"/>
    <s v="1200x25000x38mm - rolo com 30m²"/>
    <s v="COTAÇÃO"/>
    <s v="UND"/>
    <n v="10"/>
    <n v="720.4"/>
    <n v="7204"/>
  </r>
  <r>
    <x v="139"/>
    <s v="10MM DE ESPESSURA"/>
    <s v="COTAÇÃO"/>
    <s v="UND"/>
    <n v="100"/>
    <n v="5.9"/>
    <n v="590"/>
  </r>
  <r>
    <x v="140"/>
    <s v="400X400MM"/>
    <s v="COTAÇÃO"/>
    <s v="UND"/>
    <n v="5"/>
    <n v="324.16000000000003"/>
    <n v="1620.8000000000002"/>
  </r>
  <r>
    <x v="141"/>
    <s v="ESGOTO"/>
    <s v="SINAPI 38032"/>
    <s v="UND"/>
    <n v="5"/>
    <n v="55.99"/>
    <n v="279.95"/>
  </r>
  <r>
    <x v="142"/>
    <s v="ESGOTO"/>
    <s v="SINAPI 38033"/>
    <s v="UND"/>
    <n v="5"/>
    <n v="95.18"/>
    <n v="475.90000000000003"/>
  </r>
  <r>
    <x v="184"/>
    <s v="20KW - 20HP - 380V - TRIFÁSICO  OU SIMILAR"/>
    <s v="COTAÇÃO"/>
    <s v="UND"/>
    <n v="1"/>
    <n v="8350"/>
    <n v="8350"/>
  </r>
  <r>
    <x v="143"/>
    <s v="TRIPOLAR 40A"/>
    <s v="COTAÇÃO"/>
    <s v="UND"/>
    <n v="5"/>
    <n v="90.22"/>
    <n v="451.1"/>
  </r>
  <r>
    <x v="201"/>
    <s v="20CV - 380V - 3 FASES (MARCA: WEG) OU SIMILAR"/>
    <s v="COTAÇÃO"/>
    <s v="UND"/>
    <n v="1"/>
    <n v="23553.39"/>
    <n v="23553.39"/>
  </r>
  <r>
    <x v="184"/>
    <s v="40KW - 40HP - 380V - TRIFÁSICO (MOD:IF11G/15P-T4) OU SIMILAR"/>
    <s v="COTAÇÃO"/>
    <s v="UND"/>
    <n v="1"/>
    <n v="20257.25"/>
    <n v="20257.25"/>
  </r>
  <r>
    <x v="143"/>
    <s v="TRIPOLAR 70A"/>
    <s v="COTAÇÃO"/>
    <s v="UND"/>
    <n v="5"/>
    <n v="131.77000000000001"/>
    <n v="658.85"/>
  </r>
  <r>
    <x v="201"/>
    <s v="40CV - 380V - 3 FASES (MARCA: WEG) OU SIMILAR"/>
    <s v="COTAÇÃO"/>
    <s v="UND"/>
    <n v="1"/>
    <n v="40885.760000000002"/>
    <n v="40885.760000000002"/>
  </r>
  <r>
    <x v="184"/>
    <s v="60KW - 60HP - 380V - TRIFÁSICO (MOD:IF11G/15P-T4) OU SIMILAR"/>
    <s v="COTAÇÃO"/>
    <s v="UND"/>
    <n v="1"/>
    <n v="33091.68"/>
    <n v="33091.68"/>
  </r>
  <r>
    <x v="143"/>
    <s v="TRIPOLAR 100A"/>
    <s v="COTAÇÃO"/>
    <s v="UND"/>
    <n v="3"/>
    <n v="213.75"/>
    <n v="641.25"/>
  </r>
  <r>
    <x v="201"/>
    <s v="60CV - 380V - 3 FASES (MARCA: WEG) OU SIMILAR"/>
    <s v="COTAÇÃO"/>
    <s v="UND"/>
    <n v="1"/>
    <n v="64601.68"/>
    <n v="64601.68"/>
  </r>
  <r>
    <x v="184"/>
    <s v="11KW - 15HP - 380V - TRIFÁSICO (MOD:IF11G/15P-T4) OU SIMILAR"/>
    <s v="03017/ORSE"/>
    <s v="UND"/>
    <n v="1"/>
    <n v="4634"/>
    <n v="4634"/>
  </r>
  <r>
    <x v="144"/>
    <s v="150 M³/H -220 VAC"/>
    <s v="COTAÇÃO"/>
    <s v="UND"/>
    <n v="10"/>
    <n v="279.3"/>
    <n v="2793"/>
  </r>
  <r>
    <x v="145"/>
    <s v="TIPO TORNEIRA PARA REPOSIÇÃO DE ÁGUA - 1 1/2''"/>
    <s v="SINAPI 11826"/>
    <s v="UND"/>
    <n v="2"/>
    <n v="116.45"/>
    <n v="232.9"/>
  </r>
  <r>
    <x v="146"/>
    <s v="TIPO TORNEIRA PARA REPOSIÇÃO DE ÁGUA - 3/4''"/>
    <s v="SINAPI 7606"/>
    <s v="UND"/>
    <n v="6"/>
    <n v="140.04"/>
    <n v="840.24"/>
  </r>
  <r>
    <x v="147"/>
    <s v="CLASSIFICAÇÃO: USS 224, AGMA 9005-D94 E DIN 51517 -  VISCOSIDADE: ISO 220 OU 320 -  LATA DE  20 LITROS."/>
    <s v="COTAÇÃO"/>
    <s v="UND"/>
    <n v="1"/>
    <n v="964.39"/>
    <n v="964.39"/>
  </r>
  <r>
    <x v="148"/>
    <s v="CLASSIFICAÇÃO: DIN 51825 -  VISCOSIDADE: ASTM D2270, D1478, D6138, D4048 -  BALDE DE 16 KG."/>
    <s v="COTAÇÃO"/>
    <s v="UND"/>
    <n v="1"/>
    <n v="4584.38"/>
    <n v="4584.38"/>
  </r>
  <r>
    <x v="202"/>
    <s v=" GAIOLA 15 HP, 60 HZ, 380/660V (WEG W22 PREMIUM INDUÇÃO) OU SIMILAR"/>
    <s v="COTAÇÃO"/>
    <s v="UND"/>
    <n v="1"/>
    <n v="7776.07"/>
    <n v="7776.07"/>
  </r>
  <r>
    <x v="202"/>
    <s v=" GAIOLA 7,5 HP, 60 HZ, 380/660V (WEG W22 PREMIUM INDUÇÃO) OU SIMILAR"/>
    <s v="COTAÇÃO"/>
    <s v="UND"/>
    <n v="1"/>
    <n v="5371.89"/>
    <n v="5371.89"/>
  </r>
  <r>
    <x v="149"/>
    <s v="90 A 264VAC (50/60HZ), -50 A 100°C, 0,1° C EM TODA A FAIXA (MOD:FULLGAUGE AUTOPID PLUS) OU SIMILAR"/>
    <s v="COTAÇÃO"/>
    <s v="UND"/>
    <n v="6"/>
    <n v="911.24"/>
    <n v="5467.4400000000005"/>
  </r>
  <r>
    <x v="184"/>
    <s v="11KW - 15HP - 380V - TRIFÁSICO (MOD:IF11G/15P-T4) OU SIMILAR"/>
    <s v="03017/ORSE"/>
    <s v="UND"/>
    <n v="2"/>
    <n v="4634"/>
    <n v="9268"/>
  </r>
  <r>
    <x v="203"/>
    <s v="RETANGULAR, ESTANQUE, SEM REVESTIMENTO ACÚSTICO, (MOD. TVTD-P1/300X207) OU SIMILAR"/>
    <s v="PROPOSTA 4° NORTE TEMPER"/>
    <s v="UND"/>
    <n v="20"/>
    <n v="5355"/>
    <n v="107100"/>
  </r>
  <r>
    <x v="204"/>
    <s v="PARA CLIMATIZADORES TIPO FANCOIL COM PORTA ETHERNET MODBUS E BACNET - CONTROLE DE PRESSÃO 240Vac (MOD: MA-VAV MERCATO) OU SIMILAR"/>
    <s v="COTAÇÃO"/>
    <s v="UND"/>
    <n v="20"/>
    <n v="4378.66"/>
    <n v="87573.2"/>
  </r>
  <r>
    <x v="205"/>
    <s v="MODBUS RS485/IP - MODBUS ETHERNET - (MODELO MCM OMNIRATE MERCATO) OU SIMILAR"/>
    <s v="COTAÇÃO"/>
    <s v="UND"/>
    <n v="4"/>
    <n v="1241.04"/>
    <n v="4964.16"/>
  </r>
  <r>
    <x v="206"/>
    <s v="ON/OFF COM RANGE DE 20 A 300PA (MOD: 01APS-50R MERCATO) OU SIMILAR"/>
    <s v="COTAÇÃO"/>
    <s v="UND"/>
    <n v="4"/>
    <n v="256.06"/>
    <n v="1024.24"/>
  </r>
  <r>
    <x v="207"/>
    <s v="(4-20MA OU 0/5-10V) DE AR COM RANGE DE 0 A 250PA (MOD: 22ADP-58QA) OU SIMILAR"/>
    <s v="COTAÇÃO"/>
    <s v="UND"/>
    <n v="4"/>
    <n v="1439.44"/>
    <n v="5757.76"/>
  </r>
  <r>
    <x v="208"/>
    <s v="SENSOR DE TEMPERATURA DE DUTO COM HASTE DE 4&quot; DO TIPO 10K-CURVA III&quot;-  (MOD: 01DT-5ML MERCATO) OU SIMILAR"/>
    <s v="COTAÇÃO"/>
    <s v="UND"/>
    <n v="4"/>
    <n v="180.47"/>
    <n v="721.88"/>
  </r>
  <r>
    <x v="209"/>
    <s v="HASTE DE 4&quot; DO TIPO 10K - CURVA III (AN) COM POÇO EM INOX- (MOD: TE-ITG-A0444-00 MERCATO) OU SIMILAR"/>
    <s v="COTAÇÃO"/>
    <s v="UND"/>
    <n v="4"/>
    <n v="165.17"/>
    <n v="660.68"/>
  </r>
  <r>
    <x v="210"/>
    <s v="ON/OFF - VAZÃO - MODBUS RTU E BACNET MS/TP (MOD:MCA-P MERCATO) OU SIMILAR"/>
    <s v="COTAÇÃO"/>
    <s v="UND"/>
    <n v="20"/>
    <n v="735.12"/>
    <n v="14702.4"/>
  </r>
  <r>
    <x v="150"/>
    <s v="PARA ISOPOR - 3.6 L"/>
    <s v="SINAPI 39719"/>
    <s v="UND"/>
    <n v="1"/>
    <n v="191.35"/>
    <n v="191.35"/>
  </r>
  <r>
    <x v="151"/>
    <s v="LATA 0,9 LITROS"/>
    <s v="ORSE 3157"/>
    <s v="LITRO"/>
    <n v="1"/>
    <n v="35.44"/>
    <n v="35.44"/>
  </r>
  <r>
    <x v="152"/>
    <s v="BASE AGUA PREMIUM, BRANCA"/>
    <s v="SINAPI 7304"/>
    <s v="UND"/>
    <n v="1"/>
    <n v="91.64"/>
    <n v="91.64"/>
  </r>
  <r>
    <x v="153"/>
    <s v="STANDARD"/>
    <s v="SINAPI 43625"/>
    <s v="UND"/>
    <n v="1"/>
    <n v="36.36"/>
    <n v="36.36"/>
  </r>
  <r>
    <x v="211"/>
    <s v="1000 ML"/>
    <s v="SINAPI 7307"/>
    <s v="LITRO"/>
    <n v="1"/>
    <n v="47.91"/>
    <n v="47.91"/>
  </r>
  <r>
    <x v="212"/>
    <s v="CÓDIGO FABRICANTE: 025 38177 000"/>
    <s v="ORÇAMENTO"/>
    <s v="UND"/>
    <n v="2"/>
    <n v="6565.82"/>
    <n v="13131.64"/>
  </r>
  <r>
    <x v="213"/>
    <s v="CÓDIGO FABRICANTE: 022 10074 000"/>
    <s v="ORÇAMENTO"/>
    <s v="UND"/>
    <n v="2"/>
    <n v="3115.57"/>
    <n v="6231.14"/>
  </r>
  <r>
    <x v="214"/>
    <s v="CÓDIGO FABRICANTE: 022 10079 000"/>
    <s v="ORÇAMENTO"/>
    <s v="UND"/>
    <n v="3"/>
    <n v="2019.65"/>
    <n v="6058.9500000000007"/>
  </r>
  <r>
    <x v="215"/>
    <s v="CÓDIGO FABRICANTE: 028 12961 017"/>
    <s v="ORÇAMENTO"/>
    <s v="UND"/>
    <n v="10"/>
    <n v="24.67"/>
    <n v="246.70000000000002"/>
  </r>
  <r>
    <x v="216"/>
    <s v="YORK TIPO H  BD-18LT CÓDIGO FABRICANTE: 011 00549 000"/>
    <s v="ORÇAMENTO"/>
    <s v="UND"/>
    <n v="2"/>
    <n v="4966.1099999999997"/>
    <n v="9932.2199999999993"/>
  </r>
  <r>
    <x v="217"/>
    <s v="CÓDIGO FABRICANTE: 028 12961 001"/>
    <s v="ORÇAMENTO"/>
    <s v="UND"/>
    <n v="3"/>
    <n v="496.83"/>
    <n v="1490.49"/>
  </r>
  <r>
    <x v="218"/>
    <s v="CÓDIGO FABRICANTE: 026 37563 000"/>
    <s v="ORÇAMENTO"/>
    <s v="UND"/>
    <n v="1"/>
    <n v="517.27"/>
    <n v="517.27"/>
  </r>
  <r>
    <x v="219"/>
    <s v="CÓDIGO FABRICANTE: 364 50438 000"/>
    <s v="ORÇAMENTO"/>
    <s v="UND"/>
    <n v="2"/>
    <n v="3.45"/>
    <n v="6.9"/>
  </r>
  <r>
    <x v="220"/>
    <s v="CÓDIGO FABRICANTE: 028 01259 000"/>
    <s v="ORÇAMENTO"/>
    <s v="UND"/>
    <n v="1"/>
    <n v="3638.52"/>
    <n v="3638.52"/>
  </r>
  <r>
    <x v="221"/>
    <s v="CÓDIGO FABRICANTE: 022 10092 000"/>
    <s v="ORÇAMENTO"/>
    <s v="UND"/>
    <n v="9"/>
    <n v="145.74"/>
    <n v="1311.66"/>
  </r>
  <r>
    <x v="222"/>
    <s v="CÓDIGO FABRICANTE: 028 12961 015"/>
    <s v="ORÇAMENTO"/>
    <s v="UND"/>
    <n v="8"/>
    <n v="19.93"/>
    <n v="159.44"/>
  </r>
  <r>
    <x v="223"/>
    <s v="CÓDIGO FABRICANTE: 331 03630 605"/>
    <s v="ORÇAMENTO"/>
    <s v="UND"/>
    <n v="1"/>
    <n v="175390.27"/>
    <n v="175390.27"/>
  </r>
  <r>
    <x v="224"/>
    <s v="CÓDIGO FABRICANTE : 025 28678 006"/>
    <s v="ORÇAMENTO"/>
    <s v="UND"/>
    <n v="1"/>
    <n v="2860.2"/>
    <n v="2860.2"/>
  </r>
  <r>
    <x v="224"/>
    <s v="CÓDIGO FABRICANTE : 025 28678 112"/>
    <s v="ORÇAMENTO"/>
    <s v="UND"/>
    <n v="1"/>
    <n v="2849.6"/>
    <n v="2849.6"/>
  </r>
  <r>
    <x v="225"/>
    <s v="CÓDIGO FABRICANTE: 028 12961 002"/>
    <s v="ORÇAMENTO"/>
    <s v="UND"/>
    <n v="8"/>
    <n v="22.01"/>
    <n v="176.08"/>
  </r>
  <r>
    <x v="226"/>
    <s v="CÓDIGO FABRICANTE: 026 32328 000"/>
    <s v="ORÇAMENTO"/>
    <s v="UND"/>
    <n v="4"/>
    <n v="1136.67"/>
    <n v="4546.68"/>
  </r>
  <r>
    <x v="227"/>
    <s v="CÓDIGO FABRICANTE: 013 04130 000"/>
    <s v="ORÇAMENTO"/>
    <s v="UND"/>
    <n v="2"/>
    <n v="4175.5600000000004"/>
    <n v="8351.1200000000008"/>
  </r>
  <r>
    <x v="228"/>
    <s v="CÓDIGO FABRICANTE: 013 04129 000"/>
    <s v="ORÇAMENTO"/>
    <s v="UND"/>
    <n v="4"/>
    <n v="735"/>
    <n v="2940"/>
  </r>
  <r>
    <x v="229"/>
    <s v="BOTIJÃO DE 13,6KG - CÓDIGO FABRICANTE: 04SZ0013"/>
    <s v="ORÇAMENTO"/>
    <s v="UND"/>
    <n v="33"/>
    <n v="1711.56"/>
    <n v="56481.479999999996"/>
  </r>
  <r>
    <x v="230"/>
    <s v="SEN02133"/>
    <s v="ORÇAMENTO FABRICANTE"/>
    <s v="UND"/>
    <n v="1"/>
    <n v="2165.4899999999998"/>
    <n v="2165.4899999999998"/>
  </r>
  <r>
    <x v="231"/>
    <s v="MOD02092"/>
    <s v="ORÇAMENTO FABRICANTE"/>
    <s v="UND"/>
    <n v="1"/>
    <n v="31311.37"/>
    <n v="31311.37"/>
  </r>
  <r>
    <x v="232"/>
    <s v="OIL00048"/>
    <s v="ORÇAMENTO FABRICANTE"/>
    <s v="UND"/>
    <n v="1"/>
    <n v="2851.18"/>
    <n v="2851.18"/>
  </r>
  <r>
    <x v="233"/>
    <s v="BRD04878"/>
    <s v="ORÇAMENTO FABRICANTE"/>
    <s v="UND"/>
    <n v="1"/>
    <n v="3058.36"/>
    <n v="3058.36"/>
  </r>
  <r>
    <x v="234"/>
    <s v="BRD04876"/>
    <s v="ORÇAMENTO FABRICANTE"/>
    <s v="UND"/>
    <n v="1"/>
    <n v="5032.45"/>
    <n v="5032.45"/>
  </r>
  <r>
    <x v="235"/>
    <s v="BRD04874"/>
    <s v="ORÇAMENTO FABRICANTE"/>
    <s v="UND"/>
    <n v="1"/>
    <n v="4556.24"/>
    <n v="4556.24"/>
  </r>
  <r>
    <x v="236"/>
    <s v="BRD04873"/>
    <s v="ORÇAMENTO FABRICANTE"/>
    <s v="UND"/>
    <n v="1"/>
    <n v="914.99"/>
    <n v="914.99"/>
  </r>
  <r>
    <x v="237"/>
    <s v="SEN02128"/>
    <s v="ORÇAMENTO FABRICANTE"/>
    <s v="UND"/>
    <n v="1"/>
    <n v="10836.03"/>
    <n v="10836.03"/>
  </r>
  <r>
    <x v="238"/>
    <s v="TDR00734"/>
    <s v="ORÇAMENTO FABRICANTE"/>
    <s v="UND"/>
    <n v="1"/>
    <n v="3425.58"/>
    <n v="3425.58"/>
  </r>
  <r>
    <x v="239"/>
    <s v="ELM01405"/>
    <s v="ORÇAMENTO FABRICANTE"/>
    <s v="UND"/>
    <n v="1"/>
    <n v="4132.8"/>
    <n v="4132.8"/>
  </r>
  <r>
    <x v="240"/>
    <s v="FLR01682"/>
    <s v="ORÇAMENTO FABRICANTE"/>
    <s v="UND"/>
    <n v="1"/>
    <n v="9933.86"/>
    <n v="9933.86"/>
  </r>
  <r>
    <x v="241"/>
    <s v="BRD02102"/>
    <s v="ORÇAMENTO FABRICANTE"/>
    <s v="UND"/>
    <n v="1"/>
    <n v="3726.05"/>
    <n v="3726.05"/>
  </r>
  <r>
    <x v="242"/>
    <s v="MOD01405"/>
    <s v="ORÇAMENTO FABRICANTE"/>
    <s v="UND"/>
    <n v="1"/>
    <n v="1850.75"/>
    <n v="1850.75"/>
  </r>
  <r>
    <x v="243"/>
    <s v="FLR01683"/>
    <s v="ORÇAMENTO FABRICANTE"/>
    <s v="UND"/>
    <n v="1"/>
    <n v="9857.7900000000009"/>
    <n v="9857.7900000000009"/>
  </r>
  <r>
    <x v="229"/>
    <s v="BOTIJÃO DE 13,6KG"/>
    <s v="ORÇAMENTO"/>
    <s v="UND"/>
    <n v="23"/>
    <n v="1711.56"/>
    <n v="39365.87999999999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s v="COTAÇÃO"/>
    <s v="und."/>
    <n v="3"/>
    <n v="15250"/>
    <n v="45750"/>
  </r>
  <r>
    <x v="1"/>
    <s v="COTAÇÃO"/>
    <s v="und."/>
    <n v="3"/>
    <n v="10200"/>
    <n v="30600"/>
  </r>
  <r>
    <x v="2"/>
    <s v="COTAÇÃO"/>
    <s v="und."/>
    <n v="3"/>
    <n v="7150"/>
    <n v="21450"/>
  </r>
  <r>
    <x v="3"/>
    <s v="COTAÇÃO"/>
    <s v="und."/>
    <n v="3"/>
    <n v="7150"/>
    <n v="21450"/>
  </r>
  <r>
    <x v="4"/>
    <s v="COTAÇÃO"/>
    <s v="und."/>
    <n v="2"/>
    <n v="3200"/>
    <n v="6400"/>
  </r>
  <r>
    <x v="5"/>
    <s v="COTAÇÃO"/>
    <s v="und."/>
    <n v="10"/>
    <n v="3200"/>
    <n v="32000"/>
  </r>
  <r>
    <x v="6"/>
    <s v="CONTRATO Nº 32/2025"/>
    <s v="metro"/>
    <n v="8500"/>
    <n v="36"/>
    <n v="306000"/>
  </r>
  <r>
    <x v="7"/>
    <s v="ORSE 07962"/>
    <s v="und."/>
    <n v="4"/>
    <n v="350"/>
    <n v="1400"/>
  </r>
  <r>
    <x v="8"/>
    <s v="ORSE 11501"/>
    <s v="m2"/>
    <n v="200"/>
    <n v="128.87"/>
    <n v="25774"/>
  </r>
  <r>
    <x v="9"/>
    <s v="CONTRATO Nº 19/2021"/>
    <s v="und."/>
    <n v="12"/>
    <n v="3150"/>
    <n v="37800"/>
  </r>
  <r>
    <x v="10"/>
    <s v="CONTRATO Nº 19/2021"/>
    <s v="und."/>
    <n v="12"/>
    <n v="180"/>
    <n v="2160"/>
  </r>
  <r>
    <x v="11"/>
    <s v="CONTRATO Nº 19/2021"/>
    <s v="und."/>
    <n v="12"/>
    <n v="7380"/>
    <n v="88560"/>
  </r>
  <r>
    <x v="12"/>
    <s v="CONTRATO Nº 19/2021"/>
    <s v="und."/>
    <n v="12"/>
    <n v="390"/>
    <n v="4680"/>
  </r>
  <r>
    <x v="13"/>
    <s v="CONTRATO Nº 19/2021"/>
    <s v="und."/>
    <n v="12"/>
    <n v="1500"/>
    <n v="18000"/>
  </r>
  <r>
    <x v="14"/>
    <s v="CONTRATO Nº 19/2021"/>
    <s v="und."/>
    <n v="12"/>
    <n v="250"/>
    <n v="3000"/>
  </r>
  <r>
    <x v="15"/>
    <s v="CONTRATO Nº 19/2021"/>
    <s v="und."/>
    <n v="12"/>
    <n v="8000"/>
    <n v="96000"/>
  </r>
  <r>
    <x v="16"/>
    <s v="CONTRATO Nº 19/2021"/>
    <s v="und."/>
    <n v="12"/>
    <n v="4800"/>
    <n v="57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C39F14-7D01-4B37-BCCC-F175B1B0BD82}" name="CURVA_ABC_MAT" cacheId="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 chartFormat="3" rowHeaderCaption="INSUMO">
  <location ref="A1:D246" firstHeaderRow="0" firstDataRow="1" firstDataCol="1"/>
  <pivotFields count="7">
    <pivotField axis="axisRow" showAll="0" sortType="descending">
      <items count="245">
        <item x="234"/>
        <item x="233"/>
        <item x="238"/>
        <item x="179"/>
        <item x="34"/>
        <item x="35"/>
        <item x="36"/>
        <item x="37"/>
        <item x="38"/>
        <item x="19"/>
        <item x="39"/>
        <item x="29"/>
        <item x="215"/>
        <item x="40"/>
        <item x="41"/>
        <item x="42"/>
        <item x="43"/>
        <item x="212"/>
        <item x="44"/>
        <item x="45"/>
        <item x="146"/>
        <item x="145"/>
        <item x="155"/>
        <item x="48"/>
        <item x="49"/>
        <item x="50"/>
        <item x="51"/>
        <item x="52"/>
        <item x="53"/>
        <item x="54"/>
        <item x="55"/>
        <item x="56"/>
        <item x="57"/>
        <item x="58"/>
        <item x="203"/>
        <item x="59"/>
        <item x="60"/>
        <item x="197"/>
        <item x="198"/>
        <item x="129"/>
        <item x="47"/>
        <item x="46"/>
        <item x="150"/>
        <item x="130"/>
        <item x="131"/>
        <item x="156"/>
        <item x="157"/>
        <item x="158"/>
        <item x="159"/>
        <item x="61"/>
        <item x="62"/>
        <item x="63"/>
        <item x="201"/>
        <item x="204"/>
        <item x="210"/>
        <item x="98"/>
        <item x="205"/>
        <item x="111"/>
        <item x="112"/>
        <item x="113"/>
        <item x="185"/>
        <item x="116"/>
        <item x="117"/>
        <item x="186"/>
        <item x="1"/>
        <item x="132"/>
        <item x="64"/>
        <item x="143"/>
        <item x="65"/>
        <item x="66"/>
        <item x="133"/>
        <item x="134"/>
        <item x="135"/>
        <item x="239"/>
        <item x="79"/>
        <item x="67"/>
        <item x="68"/>
        <item x="69"/>
        <item x="16"/>
        <item x="2"/>
        <item x="3"/>
        <item x="160"/>
        <item x="240"/>
        <item x="243"/>
        <item x="217"/>
        <item x="161"/>
        <item x="30"/>
        <item x="70"/>
        <item x="71"/>
        <item x="10"/>
        <item x="72"/>
        <item x="11"/>
        <item x="12"/>
        <item x="13"/>
        <item x="14"/>
        <item x="73"/>
        <item x="74"/>
        <item x="229"/>
        <item x="154"/>
        <item x="75"/>
        <item x="103"/>
        <item x="104"/>
        <item x="106"/>
        <item x="105"/>
        <item x="107"/>
        <item x="219"/>
        <item x="148"/>
        <item x="137"/>
        <item x="199"/>
        <item x="200"/>
        <item x="162"/>
        <item x="184"/>
        <item x="124"/>
        <item x="127"/>
        <item x="125"/>
        <item x="126"/>
        <item x="128"/>
        <item x="76"/>
        <item x="77"/>
        <item x="78"/>
        <item x="97"/>
        <item x="218"/>
        <item x="99"/>
        <item x="0"/>
        <item x="15"/>
        <item x="20"/>
        <item x="80"/>
        <item x="21"/>
        <item x="22"/>
        <item x="81"/>
        <item x="187"/>
        <item x="188"/>
        <item x="118"/>
        <item x="119"/>
        <item x="108"/>
        <item x="181"/>
        <item x="138"/>
        <item x="109"/>
        <item x="23"/>
        <item x="223"/>
        <item x="241"/>
        <item x="242"/>
        <item x="236"/>
        <item x="231"/>
        <item x="163"/>
        <item x="202"/>
        <item x="182"/>
        <item x="183"/>
        <item x="164"/>
        <item x="165"/>
        <item x="216"/>
        <item x="147"/>
        <item x="232"/>
        <item x="225"/>
        <item x="221"/>
        <item x="82"/>
        <item x="83"/>
        <item x="24"/>
        <item x="25"/>
        <item x="84"/>
        <item x="136"/>
        <item x="139"/>
        <item x="166"/>
        <item x="226"/>
        <item x="85"/>
        <item x="86"/>
        <item x="87"/>
        <item x="88"/>
        <item x="89"/>
        <item x="206"/>
        <item x="235"/>
        <item x="4"/>
        <item x="28"/>
        <item x="90"/>
        <item x="114"/>
        <item x="17"/>
        <item x="18"/>
        <item x="26"/>
        <item x="222"/>
        <item x="237"/>
        <item x="207"/>
        <item x="167"/>
        <item x="208"/>
        <item x="209"/>
        <item x="230"/>
        <item x="27"/>
        <item x="33"/>
        <item x="31"/>
        <item x="32"/>
        <item x="228"/>
        <item x="227"/>
        <item x="100"/>
        <item x="91"/>
        <item x="92"/>
        <item x="180"/>
        <item x="5"/>
        <item x="6"/>
        <item x="7"/>
        <item x="8"/>
        <item x="9"/>
        <item x="93"/>
        <item x="94"/>
        <item x="95"/>
        <item x="168"/>
        <item x="149"/>
        <item x="110"/>
        <item x="151"/>
        <item x="152"/>
        <item x="153"/>
        <item x="140"/>
        <item x="224"/>
        <item x="115"/>
        <item x="96"/>
        <item x="189"/>
        <item x="120"/>
        <item x="121"/>
        <item x="190"/>
        <item x="122"/>
        <item x="123"/>
        <item x="191"/>
        <item x="194"/>
        <item x="195"/>
        <item x="196"/>
        <item x="192"/>
        <item x="193"/>
        <item x="141"/>
        <item x="142"/>
        <item x="171"/>
        <item x="170"/>
        <item x="169"/>
        <item x="220"/>
        <item x="177"/>
        <item x="214"/>
        <item x="213"/>
        <item x="102"/>
        <item x="101"/>
        <item x="172"/>
        <item x="173"/>
        <item x="174"/>
        <item x="175"/>
        <item x="176"/>
        <item x="178"/>
        <item x="144"/>
        <item x="2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245">
    <i>
      <x v="139"/>
    </i>
    <i>
      <x v="52"/>
    </i>
    <i>
      <x v="34"/>
    </i>
    <i>
      <x v="111"/>
    </i>
    <i>
      <x v="97"/>
    </i>
    <i>
      <x v="53"/>
    </i>
    <i>
      <x v="146"/>
    </i>
    <i>
      <x v="143"/>
    </i>
    <i>
      <x v="147"/>
    </i>
    <i>
      <x v="65"/>
    </i>
    <i>
      <x v="218"/>
    </i>
    <i>
      <x v="217"/>
    </i>
    <i>
      <x v="59"/>
    </i>
    <i>
      <x v="47"/>
    </i>
    <i>
      <x v="214"/>
    </i>
    <i>
      <x v="54"/>
    </i>
    <i>
      <x v="103"/>
    </i>
    <i>
      <x v="145"/>
    </i>
    <i>
      <x v="17"/>
    </i>
    <i>
      <x v="241"/>
    </i>
    <i>
      <x v="179"/>
    </i>
    <i>
      <x v="82"/>
    </i>
    <i>
      <x v="150"/>
    </i>
    <i>
      <x v="83"/>
    </i>
    <i>
      <x v="137"/>
    </i>
    <i>
      <x v="72"/>
    </i>
    <i>
      <x v="106"/>
    </i>
    <i>
      <x v="205"/>
    </i>
    <i>
      <x v="58"/>
    </i>
    <i>
      <x v="190"/>
    </i>
    <i>
      <x v="3"/>
    </i>
    <i>
      <x v="136"/>
    </i>
    <i>
      <x v="215"/>
    </i>
    <i>
      <x v="71"/>
    </i>
    <i>
      <x v="162"/>
    </i>
    <i>
      <x v="135"/>
    </i>
    <i>
      <x v="204"/>
    </i>
    <i>
      <x v="233"/>
    </i>
    <i>
      <x v="216"/>
    </i>
    <i>
      <x v="102"/>
    </i>
    <i>
      <x v="232"/>
    </i>
    <i>
      <x v="104"/>
    </i>
    <i>
      <x v="180"/>
    </i>
    <i>
      <x v="210"/>
    </i>
    <i>
      <x/>
    </i>
    <i>
      <x v="56"/>
    </i>
    <i>
      <x v="22"/>
    </i>
    <i>
      <x v="170"/>
    </i>
    <i>
      <x v="163"/>
    </i>
    <i>
      <x v="101"/>
    </i>
    <i>
      <x v="73"/>
    </i>
    <i>
      <x v="46"/>
    </i>
    <i>
      <x v="140"/>
    </i>
    <i>
      <x v="230"/>
    </i>
    <i>
      <x v="2"/>
    </i>
    <i>
      <x v="70"/>
    </i>
    <i>
      <x v="242"/>
    </i>
    <i>
      <x v="107"/>
    </i>
    <i>
      <x v="48"/>
    </i>
    <i>
      <x v="1"/>
    </i>
    <i>
      <x v="224"/>
    </i>
    <i>
      <x v="45"/>
    </i>
    <i>
      <x v="189"/>
    </i>
    <i>
      <x v="152"/>
    </i>
    <i>
      <x v="231"/>
    </i>
    <i>
      <x v="134"/>
    </i>
    <i>
      <x v="67"/>
    </i>
    <i>
      <x v="33"/>
    </i>
    <i>
      <x v="43"/>
    </i>
    <i>
      <x v="44"/>
    </i>
    <i>
      <x v="184"/>
    </i>
    <i>
      <x v="219"/>
    </i>
    <i>
      <x v="209"/>
    </i>
    <i>
      <x v="151"/>
    </i>
    <i>
      <x v="81"/>
    </i>
    <i>
      <x v="141"/>
    </i>
    <i>
      <x v="234"/>
    </i>
    <i>
      <x v="49"/>
    </i>
    <i>
      <x v="84"/>
    </i>
    <i>
      <x v="39"/>
    </i>
    <i>
      <x v="222"/>
    </i>
    <i>
      <x v="154"/>
    </i>
    <i>
      <x v="38"/>
    </i>
    <i>
      <x v="37"/>
    </i>
    <i>
      <x v="32"/>
    </i>
    <i>
      <x v="160"/>
    </i>
    <i>
      <x v="187"/>
    </i>
    <i>
      <x v="221"/>
    </i>
    <i>
      <x v="169"/>
    </i>
    <i>
      <x v="86"/>
    </i>
    <i>
      <x v="57"/>
    </i>
    <i>
      <x v="10"/>
    </i>
    <i>
      <x v="223"/>
    </i>
    <i>
      <x v="20"/>
    </i>
    <i>
      <x v="31"/>
    </i>
    <i>
      <x v="60"/>
    </i>
    <i>
      <x v="142"/>
    </i>
    <i>
      <x v="119"/>
    </i>
    <i>
      <x v="36"/>
    </i>
    <i>
      <x v="185"/>
    </i>
    <i>
      <x v="174"/>
    </i>
    <i>
      <x v="229"/>
    </i>
    <i>
      <x v="227"/>
    </i>
    <i>
      <x v="61"/>
    </i>
    <i>
      <x v="30"/>
    </i>
    <i>
      <x v="235"/>
    </i>
    <i>
      <x v="156"/>
    </i>
    <i>
      <x v="213"/>
    </i>
    <i>
      <x v="182"/>
    </i>
    <i>
      <x v="220"/>
    </i>
    <i>
      <x v="75"/>
    </i>
    <i>
      <x v="116"/>
    </i>
    <i>
      <x v="240"/>
    </i>
    <i>
      <x v="226"/>
    </i>
    <i>
      <x v="193"/>
    </i>
    <i>
      <x v="183"/>
    </i>
    <i>
      <x v="123"/>
    </i>
    <i>
      <x v="161"/>
    </i>
    <i>
      <x v="91"/>
    </i>
    <i>
      <x v="188"/>
    </i>
    <i>
      <x v="112"/>
    </i>
    <i>
      <x v="149"/>
    </i>
    <i>
      <x v="11"/>
    </i>
    <i>
      <x v="100"/>
    </i>
    <i>
      <x v="191"/>
    </i>
    <i>
      <x v="35"/>
    </i>
    <i>
      <x v="108"/>
    </i>
    <i>
      <x v="113"/>
    </i>
    <i>
      <x v="76"/>
    </i>
    <i>
      <x v="109"/>
    </i>
    <i>
      <x v="29"/>
    </i>
    <i>
      <x v="121"/>
    </i>
    <i>
      <x v="228"/>
    </i>
    <i>
      <x v="122"/>
    </i>
    <i>
      <x v="66"/>
    </i>
    <i>
      <x v="62"/>
    </i>
    <i>
      <x v="63"/>
    </i>
    <i>
      <x v="192"/>
    </i>
    <i>
      <x v="74"/>
    </i>
    <i>
      <x v="131"/>
    </i>
    <i>
      <x v="96"/>
    </i>
    <i>
      <x v="129"/>
    </i>
    <i>
      <x v="186"/>
    </i>
    <i>
      <x v="25"/>
    </i>
    <i>
      <x v="225"/>
    </i>
    <i>
      <x v="42"/>
    </i>
    <i>
      <x v="85"/>
    </i>
    <i>
      <x v="194"/>
    </i>
    <i>
      <x v="118"/>
    </i>
    <i>
      <x v="148"/>
    </i>
    <i>
      <x v="55"/>
    </i>
    <i>
      <x v="21"/>
    </i>
    <i>
      <x v="79"/>
    </i>
    <i>
      <x v="23"/>
    </i>
    <i>
      <x v="115"/>
    </i>
    <i>
      <x v="114"/>
    </i>
    <i>
      <x v="203"/>
    </i>
    <i>
      <x v="211"/>
    </i>
    <i>
      <x v="197"/>
    </i>
    <i>
      <x v="120"/>
    </i>
    <i>
      <x v="238"/>
    </i>
    <i>
      <x v="80"/>
    </i>
    <i>
      <x v="12"/>
    </i>
    <i>
      <x v="98"/>
    </i>
    <i>
      <x v="16"/>
    </i>
    <i>
      <x v="144"/>
    </i>
    <i>
      <x v="206"/>
    </i>
    <i>
      <x v="130"/>
    </i>
    <i>
      <x v="133"/>
    </i>
    <i>
      <x v="64"/>
    </i>
    <i>
      <x v="24"/>
    </i>
    <i>
      <x v="7"/>
    </i>
    <i>
      <x v="78"/>
    </i>
    <i>
      <x v="207"/>
    </i>
    <i>
      <x v="28"/>
    </i>
    <i>
      <x v="153"/>
    </i>
    <i>
      <x v="41"/>
    </i>
    <i>
      <x v="19"/>
    </i>
    <i>
      <x v="117"/>
    </i>
    <i>
      <x v="40"/>
    </i>
    <i>
      <x v="88"/>
    </i>
    <i>
      <x v="178"/>
    </i>
    <i>
      <x v="181"/>
    </i>
    <i>
      <x v="18"/>
    </i>
    <i>
      <x v="13"/>
    </i>
    <i>
      <x v="110"/>
    </i>
    <i>
      <x v="9"/>
    </i>
    <i>
      <x v="236"/>
    </i>
    <i>
      <x v="89"/>
    </i>
    <i>
      <x v="166"/>
    </i>
    <i>
      <x v="239"/>
    </i>
    <i>
      <x v="77"/>
    </i>
    <i>
      <x v="164"/>
    </i>
    <i>
      <x v="127"/>
    </i>
    <i>
      <x v="158"/>
    </i>
    <i>
      <x v="159"/>
    </i>
    <i>
      <x v="69"/>
    </i>
    <i>
      <x v="172"/>
    </i>
    <i>
      <x v="94"/>
    </i>
    <i>
      <x v="99"/>
    </i>
    <i>
      <x v="155"/>
    </i>
    <i>
      <x v="175"/>
    </i>
    <i>
      <x v="199"/>
    </i>
    <i>
      <x v="132"/>
    </i>
    <i>
      <x v="208"/>
    </i>
    <i>
      <x v="171"/>
    </i>
    <i>
      <x v="90"/>
    </i>
    <i>
      <x v="125"/>
    </i>
    <i>
      <x v="167"/>
    </i>
    <i>
      <x v="51"/>
    </i>
    <i>
      <x v="212"/>
    </i>
    <i>
      <x v="124"/>
    </i>
    <i>
      <x v="198"/>
    </i>
    <i>
      <x v="92"/>
    </i>
    <i>
      <x v="201"/>
    </i>
    <i>
      <x v="202"/>
    </i>
    <i>
      <x v="237"/>
    </i>
    <i>
      <x v="243"/>
    </i>
    <i>
      <x v="176"/>
    </i>
    <i>
      <x v="14"/>
    </i>
    <i>
      <x v="93"/>
    </i>
    <i>
      <x v="128"/>
    </i>
    <i>
      <x v="126"/>
    </i>
    <i>
      <x v="5"/>
    </i>
    <i>
      <x v="177"/>
    </i>
    <i>
      <x v="165"/>
    </i>
    <i>
      <x v="168"/>
    </i>
    <i>
      <x v="196"/>
    </i>
    <i>
      <x v="157"/>
    </i>
    <i>
      <x v="200"/>
    </i>
    <i>
      <x v="50"/>
    </i>
    <i>
      <x v="8"/>
    </i>
    <i>
      <x v="6"/>
    </i>
    <i>
      <x v="4"/>
    </i>
    <i>
      <x v="87"/>
    </i>
    <i>
      <x v="68"/>
    </i>
    <i>
      <x v="27"/>
    </i>
    <i>
      <x v="195"/>
    </i>
    <i>
      <x v="26"/>
    </i>
    <i>
      <x v="95"/>
    </i>
    <i>
      <x v="105"/>
    </i>
    <i>
      <x v="138"/>
    </i>
    <i>
      <x v="15"/>
    </i>
    <i>
      <x v="17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VALOR TOTAL" fld="6" baseField="0" baseItem="0"/>
    <dataField name="% DO TOTAL" fld="6" showDataAs="percentOfTotal" baseField="0" baseItem="0" numFmtId="10"/>
    <dataField name="% ACUMULADA" fld="6" baseField="0" baseItem="0" numFmtId="10">
      <extLst>
        <ext xmlns:x14="http://schemas.microsoft.com/office/spreadsheetml/2009/9/main" uri="{E15A36E0-9728-4e99-A89B-3F7291B0FE68}">
          <x14:dataField pivotShowAs="percentOfRunningTotal"/>
        </ext>
      </extLst>
    </dataField>
  </dataFields>
  <formats count="11">
    <format dxfId="35">
      <pivotArea dataOnly="0" labelOnly="1" fieldPosition="0">
        <references count="1">
          <reference field="0" count="0"/>
        </references>
      </pivotArea>
    </format>
    <format dxfId="34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33">
      <pivotArea dataOnly="0" outline="0" fieldPosition="0">
        <references count="1">
          <reference field="4294967294" count="1">
            <x v="0"/>
          </reference>
        </references>
      </pivotArea>
    </format>
    <format dxfId="32">
      <pivotArea outline="0" fieldPosition="0">
        <references count="1">
          <reference field="4294967294" count="1">
            <x v="1"/>
          </reference>
        </references>
      </pivotArea>
    </format>
    <format dxfId="31">
      <pivotArea outline="0" fieldPosition="0">
        <references count="1">
          <reference field="4294967294" count="1">
            <x v="2"/>
          </reference>
        </references>
      </pivotArea>
    </format>
    <format dxfId="30">
      <pivotArea field="0" type="button" dataOnly="0" labelOnly="1" outline="0" axis="axisRow" fieldPosition="0"/>
    </format>
    <format dxfId="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">
      <pivotArea grandRow="1" outline="0" collapsedLevelsAreSubtotals="1" fieldPosition="0"/>
    </format>
    <format dxfId="27">
      <pivotArea dataOnly="0" labelOnly="1" grandRow="1" outline="0" fieldPosition="0"/>
    </format>
    <format dxfId="26">
      <pivotArea field="0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25">
      <pivotArea field="0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D1D05E-A4D4-4CFC-A94C-D5F02E71AFBF}" name="SERVICOS_ABC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 rowHeaderCaption="SERVIÇOS">
  <location ref="A1:D19" firstHeaderRow="0" firstDataRow="1" firstDataCol="1"/>
  <pivotFields count="6">
    <pivotField axis="axisRow" showAll="0" sortType="descending">
      <items count="18">
        <item x="9"/>
        <item x="8"/>
        <item x="10"/>
        <item x="16"/>
        <item x="11"/>
        <item x="12"/>
        <item x="13"/>
        <item x="6"/>
        <item x="7"/>
        <item x="3"/>
        <item x="2"/>
        <item x="1"/>
        <item x="0"/>
        <item x="5"/>
        <item x="4"/>
        <item x="15"/>
        <item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numFmtId="7" showAll="0"/>
    <pivotField dataField="1" numFmtId="44" showAll="0"/>
  </pivotFields>
  <rowFields count="1">
    <field x="0"/>
  </rowFields>
  <rowItems count="18">
    <i>
      <x v="7"/>
    </i>
    <i>
      <x v="15"/>
    </i>
    <i>
      <x v="4"/>
    </i>
    <i>
      <x v="3"/>
    </i>
    <i>
      <x v="12"/>
    </i>
    <i>
      <x/>
    </i>
    <i>
      <x v="13"/>
    </i>
    <i>
      <x v="11"/>
    </i>
    <i>
      <x v="1"/>
    </i>
    <i>
      <x v="9"/>
    </i>
    <i>
      <x v="10"/>
    </i>
    <i>
      <x v="6"/>
    </i>
    <i>
      <x v="14"/>
    </i>
    <i>
      <x v="5"/>
    </i>
    <i>
      <x v="16"/>
    </i>
    <i>
      <x v="2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VALOR TOTAL " fld="5" baseField="0" baseItem="0" numFmtId="44"/>
    <dataField name="% DO TOTAL" fld="5" showDataAs="percentOfTotal" baseField="0" baseItem="0" numFmtId="10"/>
    <dataField name="% ACUMULADA" fld="5" baseField="0" baseItem="0" numFmtId="10">
      <extLst>
        <ext xmlns:x14="http://schemas.microsoft.com/office/spreadsheetml/2009/9/main" uri="{E15A36E0-9728-4e99-A89B-3F7291B0FE68}">
          <x14:dataField pivotShowAs="percentOfRunningTotal"/>
        </ext>
      </extLst>
    </dataField>
  </dataFields>
  <formats count="6">
    <format dxfId="21">
      <pivotArea field="0" type="button" dataOnly="0" labelOnly="1" outline="0" axis="axisRow" fieldPosition="0"/>
    </format>
    <format dxfId="20">
      <pivotArea field="0" type="button" dataOnly="0" labelOnly="1" outline="0" axis="axisRow" fieldPosition="0"/>
    </format>
    <format dxfId="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">
      <pivotArea grandRow="1" outline="0" collapsedLevelsAreSubtotals="1" fieldPosition="0"/>
    </format>
    <format dxfId="17">
      <pivotArea dataOnly="0" labelOnly="1" grandRow="1" outline="0" fieldPosition="0"/>
    </format>
    <format dxfId="16">
      <pivotArea dataOnly="0" labelOnly="1" fieldPosition="0">
        <references count="1">
          <reference field="0" count="0"/>
        </references>
      </pivotArea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31F45D-DC04-4032-A3CC-698165A26709}" name="EPI_ENGENHEIRO" displayName="EPI_ENGENHEIRO" ref="A2:K13" totalsRowCount="1" headerRowDxfId="187" dataDxfId="186" totalsRowDxfId="185">
  <autoFilter ref="A2:K12" xr:uid="{5931F45D-DC04-4032-A3CC-698165A26709}"/>
  <tableColumns count="11">
    <tableColumn id="1" xr3:uid="{B37DDC05-36F1-4873-9683-E85D401054C6}" name="ITEM" totalsRowLabel="Total" dataDxfId="184" totalsRowDxfId="183"/>
    <tableColumn id="2" xr3:uid="{EE01309F-E5E2-462A-B8DD-CE69D38D3422}" name="EPI" dataDxfId="182" totalsRowDxfId="181"/>
    <tableColumn id="3" xr3:uid="{CCD864D2-36C4-4D5A-9963-290AFD3A6967}" name="CÓDIGO" dataDxfId="180" totalsRowDxfId="179"/>
    <tableColumn id="4" xr3:uid="{75D23F24-EC87-412C-9414-4C42F8F19710}" name="FONTE" dataDxfId="178" totalsRowDxfId="177"/>
    <tableColumn id="12" xr3:uid="{F1DAD13C-0553-47B6-9C88-B9ADE7AEC7B7}" name="REFERÊNCIA" dataDxfId="176" totalsRowDxfId="175"/>
    <tableColumn id="5" xr3:uid="{3071832C-3492-4491-BB2D-3BC28970E176}" name="CUSTO UNI." dataDxfId="174" totalsRowDxfId="173" dataCellStyle="Moeda" totalsRowCellStyle="Moeda"/>
    <tableColumn id="6" xr3:uid="{6C72BDF5-C4BA-45FF-91F3-80F5ADC93379}" name="RECOMPRA (MESES)" dataDxfId="172" totalsRowDxfId="171"/>
    <tableColumn id="7" xr3:uid="{79599D2C-8839-4BF9-8941-337F58B4D0A9}" name="COMPARTILHAMENTO" dataDxfId="170" totalsRowDxfId="169"/>
    <tableColumn id="8" xr3:uid="{E6776328-684F-487D-BDA5-919EF96326A0}" name="HORAS TRAB. NO MÊS" dataDxfId="168" totalsRowDxfId="167"/>
    <tableColumn id="9" xr3:uid="{EA873637-FC0E-4B06-9B9C-BB7B3FB915DE}" name="CUSTO MENSAL" totalsRowFunction="sum" dataDxfId="166" totalsRowDxfId="165" dataCellStyle="Moeda" totalsRowCellStyle="Moeda">
      <calculatedColumnFormula>IFERROR(EPI_ENGENHEIRO[[#This Row],[CUSTO UNI.]]/(EPI_ENGENHEIRO[[#This Row],[RECOMPRA (MESES)]]*EPI_ENGENHEIRO[[#This Row],[COMPARTILHAMENTO]]),"")</calculatedColumnFormula>
    </tableColumn>
    <tableColumn id="10" xr3:uid="{F5BD87C6-6760-4813-A9C7-9BF28EB1D0D8}" name="CUSTO POR HORA" totalsRowFunction="sum" dataDxfId="164" totalsRowDxfId="163" dataCellStyle="Moeda" totalsRowCellStyle="Moeda">
      <calculatedColumnFormula>IFERROR(EPI_ENGENHEIRO[[#This Row],[CUSTO MENSAL]]/EPI_ENGENHEIRO[[#This Row],[HORAS TRAB. NO MÊS]],"")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46BC45-5FDA-4CF1-B662-89509DDD0D7B}" name="EPI_ENCARREGADO" displayName="EPI_ENCARREGADO" ref="A16:K31" totalsRowCount="1" headerRowDxfId="162" dataDxfId="161" totalsRowDxfId="160" headerRowCellStyle="Moeda" totalsRowCellStyle="Moeda">
  <autoFilter ref="A16:K30" xr:uid="{F346BC45-5FDA-4CF1-B662-89509DDD0D7B}"/>
  <tableColumns count="11">
    <tableColumn id="1" xr3:uid="{6003788B-CE9D-41BA-B5C8-DFD1E5D012BE}" name="ITEM" totalsRowLabel="Total" dataDxfId="159" totalsRowDxfId="158"/>
    <tableColumn id="2" xr3:uid="{D9CE0A16-7329-4FC7-A379-6191F8D2B568}" name="EPI" dataDxfId="157" totalsRowDxfId="156"/>
    <tableColumn id="3" xr3:uid="{910E76B9-E9F9-4DBD-A12D-C4EE7E4A536B}" name="CÓDIGO" dataDxfId="155" totalsRowDxfId="154"/>
    <tableColumn id="4" xr3:uid="{EDC58204-1050-4550-B9A1-B5848615B0CA}" name="FONTE" dataDxfId="153" totalsRowDxfId="152"/>
    <tableColumn id="12" xr3:uid="{CEB89D2A-B233-499E-BDD8-3EA6385C60C5}" name="REFERÊNCIA" dataDxfId="151" totalsRowDxfId="150"/>
    <tableColumn id="5" xr3:uid="{991D8B3D-3D2F-4ABC-8F4A-6795E739D531}" name="CUSTO UNI." dataDxfId="149" totalsRowDxfId="148" dataCellStyle="Moeda" totalsRowCellStyle="Moeda"/>
    <tableColumn id="6" xr3:uid="{E379C793-500D-4C08-B4B7-27DF4AAC5FE0}" name="RECOMPRA (MESES)" dataDxfId="147" totalsRowDxfId="146"/>
    <tableColumn id="7" xr3:uid="{0D2FFA8A-8326-4800-A052-89307F55BE37}" name="COMPARTILHAMENTO" dataDxfId="145" totalsRowDxfId="144"/>
    <tableColumn id="8" xr3:uid="{E01CD1E9-0423-4598-87BF-F069DB5E97EE}" name="HORAS TRAB. NO MÊS" dataDxfId="143" totalsRowDxfId="142"/>
    <tableColumn id="9" xr3:uid="{44B00AB7-A2A1-4769-838F-F59D73541C69}" name="CUSTO MENSAL" totalsRowFunction="sum" dataDxfId="141" totalsRowDxfId="140" dataCellStyle="Moeda" totalsRowCellStyle="Moeda">
      <calculatedColumnFormula>IFERROR(EPI_ENCARREGADO[[#This Row],[CUSTO UNI.]]/(EPI_ENCARREGADO[[#This Row],[RECOMPRA (MESES)]]*EPI_ENCARREGADO[[#This Row],[COMPARTILHAMENTO]]),"")</calculatedColumnFormula>
    </tableColumn>
    <tableColumn id="10" xr3:uid="{3D9D9CD1-1A76-4990-83BD-C459771AD3ED}" name="CUSTO POR HORA" totalsRowFunction="sum" dataDxfId="139" totalsRowDxfId="138" dataCellStyle="Moeda" totalsRowCellStyle="Moeda">
      <calculatedColumnFormula>IFERROR(EPI_ENCARREGADO[[#This Row],[CUSTO MENSAL]]/EPI_ENCARREGADO[[#This Row],[HORAS TRAB. NO MÊS]],"")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B3081A-8FCF-468B-BE29-C2A441CBF404}" name="EPI_TECNICO_REFRI" displayName="EPI_TECNICO_REFRI" ref="A34:K55" totalsRowCount="1" headerRowDxfId="137" dataDxfId="136" totalsRowDxfId="135" headerRowCellStyle="Moeda" totalsRowCellStyle="Moeda">
  <autoFilter ref="A34:K54" xr:uid="{1EB3081A-8FCF-468B-BE29-C2A441CBF404}"/>
  <tableColumns count="11">
    <tableColumn id="1" xr3:uid="{CB404D80-23E2-4EEB-84C2-37B8087E980A}" name="ITEM" totalsRowLabel="Total" dataDxfId="134" totalsRowDxfId="133"/>
    <tableColumn id="2" xr3:uid="{5FC383AF-7C61-4691-AD47-041821C4020E}" name="EPI" dataDxfId="132" totalsRowDxfId="131"/>
    <tableColumn id="3" xr3:uid="{DBD7B0B9-A326-4F76-A6C6-D5C7AB0B1B64}" name="CÓDIGO" dataDxfId="130" totalsRowDxfId="129"/>
    <tableColumn id="4" xr3:uid="{011825C2-AD86-4368-BA72-C1A4D6B749B3}" name="FONTE" dataDxfId="128" totalsRowDxfId="127"/>
    <tableColumn id="12" xr3:uid="{BD521381-33A7-40FE-97EA-5BDD5850C4FE}" name="REFERÊNCIA" dataDxfId="126" totalsRowDxfId="125"/>
    <tableColumn id="5" xr3:uid="{54F83F5B-94C3-4E5B-99DC-317A13F3BC1F}" name="CUSTO UNI." dataDxfId="124" totalsRowDxfId="123" dataCellStyle="Moeda" totalsRowCellStyle="Moeda"/>
    <tableColumn id="6" xr3:uid="{D817D6E7-2D98-422D-AB4C-617492323895}" name="RECOMPRA (MESES)" dataDxfId="122" totalsRowDxfId="121"/>
    <tableColumn id="7" xr3:uid="{FF551AE2-035E-48F0-A6A5-D1D7C2911948}" name="COMPARTILHAMENTO" dataDxfId="120" totalsRowDxfId="119"/>
    <tableColumn id="8" xr3:uid="{0CDC670A-B868-4885-83FA-A106F7C4230B}" name="HORAS TRAB. NO MÊS" dataDxfId="118" totalsRowDxfId="117"/>
    <tableColumn id="9" xr3:uid="{4C446388-0221-4CE0-ABEF-DC02BC5AFAA2}" name="CUSTO MENSAL" totalsRowFunction="sum" dataDxfId="116" totalsRowDxfId="115" dataCellStyle="Moeda" totalsRowCellStyle="Moeda">
      <calculatedColumnFormula>IFERROR(EPI_TECNICO_REFRI[[#This Row],[CUSTO UNI.]]/(EPI_TECNICO_REFRI[[#This Row],[RECOMPRA (MESES)]]*EPI_TECNICO_REFRI[[#This Row],[COMPARTILHAMENTO]]),"")</calculatedColumnFormula>
    </tableColumn>
    <tableColumn id="10" xr3:uid="{387209B8-DE6C-490D-86BA-932624B676A2}" name="CUSTO POR HORA" totalsRowFunction="sum" dataDxfId="114" totalsRowDxfId="113" dataCellStyle="Moeda" totalsRowCellStyle="Moeda">
      <calculatedColumnFormula>IFERROR(EPI_TECNICO_REFRI[[#This Row],[CUSTO MENSAL]]/EPI_TECNICO_REFRI[[#This Row],[HORAS TRAB. NO MÊS]],"")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CE867A-F662-464F-B4C3-50970DAB2B2C}" name="EPI_TECNICO_ELETRO" displayName="EPI_TECNICO_ELETRO" ref="A58:K80" totalsRowCount="1" headerRowDxfId="112" dataDxfId="111" totalsRowDxfId="110" headerRowCellStyle="Moeda" totalsRowCellStyle="Moeda">
  <autoFilter ref="A58:K79" xr:uid="{62CE867A-F662-464F-B4C3-50970DAB2B2C}"/>
  <tableColumns count="11">
    <tableColumn id="1" xr3:uid="{9270CCFB-CD3D-4D87-B5AF-CA44332458F9}" name="ITEM" totalsRowLabel="Total" dataDxfId="109" totalsRowDxfId="108"/>
    <tableColumn id="2" xr3:uid="{764D2857-C601-4C2D-BDE4-CF05F8E413BC}" name="EPI" dataDxfId="107" totalsRowDxfId="106"/>
    <tableColumn id="3" xr3:uid="{07B22F14-D8FD-429B-BAF7-7BF97461C11D}" name="CÓDIGO" dataDxfId="105" totalsRowDxfId="104"/>
    <tableColumn id="4" xr3:uid="{1B9839C3-B16C-435C-9DC6-CB414F2AE363}" name="FONTE" dataDxfId="103" totalsRowDxfId="102"/>
    <tableColumn id="12" xr3:uid="{B68044CE-87B8-464F-8A33-376F9363C848}" name="REFERÊNCIA" dataDxfId="101" totalsRowDxfId="100"/>
    <tableColumn id="5" xr3:uid="{00924D7E-FE2F-422D-B716-A978D9BBA4BE}" name="CUSTO UNI." dataDxfId="99" totalsRowDxfId="98" dataCellStyle="Moeda"/>
    <tableColumn id="6" xr3:uid="{8293EF88-CB3A-499D-90AA-71B5FEF0A521}" name="RECOMPRA (MESES)" dataDxfId="97" totalsRowDxfId="96"/>
    <tableColumn id="7" xr3:uid="{7729E923-81B0-429F-94EA-80EAC067C2AF}" name="COMPARTILHAMENTO" dataDxfId="95" totalsRowDxfId="94"/>
    <tableColumn id="8" xr3:uid="{8329821B-8ABB-461C-A121-31270EB03728}" name="HORAS TRAB. NO MÊS" dataDxfId="93" totalsRowDxfId="92"/>
    <tableColumn id="9" xr3:uid="{4965E1C6-D2F2-4957-AD35-670DEEAD7C44}" name="CUSTO MENSAL" totalsRowFunction="sum" dataDxfId="91" totalsRowDxfId="90" dataCellStyle="Moeda">
      <calculatedColumnFormula>IFERROR(EPI_TECNICO_ELETRO[[#This Row],[CUSTO UNI.]]/(EPI_TECNICO_ELETRO[[#This Row],[RECOMPRA (MESES)]]*EPI_TECNICO_ELETRO[[#This Row],[COMPARTILHAMENTO]]),"")</calculatedColumnFormula>
    </tableColumn>
    <tableColumn id="10" xr3:uid="{CBA2342B-7D64-45BD-B99C-B1B03FCB7C06}" name="CUSTO POR HORA" totalsRowFunction="sum" dataDxfId="89" totalsRowDxfId="88" dataCellStyle="Moeda">
      <calculatedColumnFormula>IFERROR(EPI_TECNICO_ELETRO[[#This Row],[CUSTO MENSAL]]/EPI_TECNICO_ELETRO[[#This Row],[HORAS TRAB. NO MÊS]],"")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115818-4E1C-4815-BCAF-FADAB74E008F}" name="EPI_ELETRICISTA" displayName="EPI_ELETRICISTA" ref="A83:K102" totalsRowCount="1" headerRowDxfId="87" dataDxfId="86" totalsRowDxfId="85" headerRowCellStyle="Moeda" totalsRowCellStyle="Moeda">
  <autoFilter ref="A83:K101" xr:uid="{F4115818-4E1C-4815-BCAF-FADAB74E008F}"/>
  <tableColumns count="11">
    <tableColumn id="1" xr3:uid="{7E7C0EDF-C248-4707-B958-C132EE17C4D0}" name="ITEM" totalsRowLabel="Total" dataDxfId="84" totalsRowDxfId="83"/>
    <tableColumn id="2" xr3:uid="{5C02C664-663C-4EFF-B2A5-FC0796836E14}" name="EPI" dataDxfId="82" totalsRowDxfId="81"/>
    <tableColumn id="3" xr3:uid="{0929530C-9AF4-47B0-9CC9-A7F997498EB2}" name="CÓDIGO" dataDxfId="80" totalsRowDxfId="79"/>
    <tableColumn id="4" xr3:uid="{77DD911D-84AB-49BA-A04D-95519C027850}" name="FONTE" dataDxfId="78" totalsRowDxfId="77"/>
    <tableColumn id="12" xr3:uid="{87D3F959-A6A7-4746-8310-12FC6D65617B}" name="REFERÊNCIA" dataDxfId="76" totalsRowDxfId="75"/>
    <tableColumn id="5" xr3:uid="{F2DAE20C-ACD7-40BB-846D-394002DC1845}" name="CUSTO UNI." dataDxfId="74" totalsRowDxfId="73" dataCellStyle="Moeda" totalsRowCellStyle="Moeda"/>
    <tableColumn id="6" xr3:uid="{5EEC1E16-B478-4763-BDDB-2AAA3EACA648}" name="RECOMPRA (MESES)" dataDxfId="72" totalsRowDxfId="71"/>
    <tableColumn id="7" xr3:uid="{E8DD9B49-AFC5-4F97-A0E8-CB642C4D3760}" name="COMPARTILHAMENTO" dataDxfId="70" totalsRowDxfId="69"/>
    <tableColumn id="8" xr3:uid="{967B24BB-2867-41CB-A44A-4C0B40A21ED0}" name="HORAS TRAB. NO MÊS" dataDxfId="68" totalsRowDxfId="67"/>
    <tableColumn id="9" xr3:uid="{973DD6DF-E430-4C2C-9FB1-93BA34B32874}" name="CUSTO MENSAL" totalsRowFunction="sum" dataDxfId="66" totalsRowDxfId="65" dataCellStyle="Moeda" totalsRowCellStyle="Moeda">
      <calculatedColumnFormula>IFERROR(EPI_ELETRICISTA[[#This Row],[CUSTO UNI.]]/(EPI_ELETRICISTA[[#This Row],[RECOMPRA (MESES)]]*EPI_ELETRICISTA[[#This Row],[COMPARTILHAMENTO]]),"")</calculatedColumnFormula>
    </tableColumn>
    <tableColumn id="10" xr3:uid="{99A5F03A-101B-4734-9F9A-E1D545C024B1}" name="CUSTO POR HORA" totalsRowFunction="sum" dataDxfId="64" totalsRowDxfId="63" dataCellStyle="Moeda" totalsRowCellStyle="Moeda">
      <calculatedColumnFormula>IFERROR(EPI_ELETRICISTA[[#This Row],[CUSTO MENSAL]]/EPI_ELETRICISTA[[#This Row],[HORAS TRAB. NO MÊS]],"")</calculatedColumnFormula>
    </tableColumn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FEDEF41-3F97-48A4-BEAB-3FC83D49C43E}" name="FERRAMENTAL" displayName="FERRAMENTAL" ref="A1:L112" headerRowDxfId="62" dataDxfId="61" totalsRowDxfId="60">
  <autoFilter ref="A1:L112" xr:uid="{6FEDEF41-3F97-48A4-BEAB-3FC83D49C43E}"/>
  <tableColumns count="12">
    <tableColumn id="1" xr3:uid="{A76E2FE7-7B52-4536-8585-6D8CBADF9A89}" name="Item" totalsRowLabel="Total" dataDxfId="59" totalsRowDxfId="58"/>
    <tableColumn id="2" xr3:uid="{9A110945-AAA6-4D3D-BA86-DC98E5FAF4C3}" name="Descrição" dataDxfId="57" totalsRowDxfId="56"/>
    <tableColumn id="3" xr3:uid="{EA68AC7E-AB12-4F49-9A4C-A5B17FC53861}" name="Qtd sugerida" dataDxfId="55" totalsRowDxfId="54">
      <calculatedColumnFormula>SUM(FERRAMENTAL[[#This Row],[Equipe HVAC 1]:[Compartilhado/Reserva]])</calculatedColumnFormula>
    </tableColumn>
    <tableColumn id="4" xr3:uid="{F0904F1B-43E8-4010-AD57-CBF60D0FC0F4}" name="Equipe HVAC 1" dataDxfId="53" totalsRowDxfId="52"/>
    <tableColumn id="5" xr3:uid="{CC58F1F7-EF53-4503-9821-921D1C81F135}" name="Equipe HVAC 2" dataDxfId="51" totalsRowDxfId="50"/>
    <tableColumn id="6" xr3:uid="{57FBFB3A-F981-4BF7-B5A1-23C4AB0FD18B}" name="Compartilhado/Reserva" dataDxfId="49" totalsRowDxfId="48"/>
    <tableColumn id="7" xr3:uid="{D4B6E29B-7C62-4CF9-9448-C9402EC7B601}" name="Custo unit." dataDxfId="47" totalsRowDxfId="46"/>
    <tableColumn id="8" xr3:uid="{4D326247-5A9C-482E-A33B-9CB7D1C13E77}" name="Recompra (meses)" dataDxfId="45" totalsRowDxfId="44"/>
    <tableColumn id="9" xr3:uid="{E3F9E40B-1262-463D-AE94-B46864295874}" name="Custo Mensal" totalsRowFunction="sum" dataDxfId="43" totalsRowDxfId="42">
      <calculatedColumnFormula>FERRAMENTAL[[#This Row],[Custo unit.]]/FERRAMENTAL[[#This Row],[Recompra (meses)]]</calculatedColumnFormula>
    </tableColumn>
    <tableColumn id="10" xr3:uid="{06881E1A-9FAD-4795-9A19-BBCC095BCB82}" name="Ref." dataDxfId="41" totalsRowDxfId="40"/>
    <tableColumn id="11" xr3:uid="{75C74195-9D11-454D-A13B-C30513602254}" name="Fonte" dataDxfId="39" totalsRowDxfId="38"/>
    <tableColumn id="12" xr3:uid="{9271048B-2506-4EF8-84C3-CDF777FB2910}" name="Código" totalsRowFunction="count" dataDxfId="37" totalsRowDxfId="36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1D64093-15DD-4508-B35B-2B7C28155B66}" name="Tabela5" displayName="Tabela5" ref="A1:G322" totalsRowShown="0" headerRowBorderDxfId="24">
  <autoFilter ref="A1:G322" xr:uid="{C1D64093-15DD-4508-B35B-2B7C28155B66}"/>
  <tableColumns count="7">
    <tableColumn id="1" xr3:uid="{13F00BF6-6EE5-4885-A229-A53DF9FDA6CE}" name="INSUMO" dataDxfId="23"/>
    <tableColumn id="2" xr3:uid="{14B9FC37-49E6-46E5-B4B1-D9EE0534CF71}" name="DESCRIÇÃO DO INSUMO" dataDxfId="22"/>
    <tableColumn id="3" xr3:uid="{4640A43F-C0FA-4111-8BF7-A9BB3B7A7C0D}" name="CÓDIGO SINAPI/ORSE"/>
    <tableColumn id="4" xr3:uid="{CED23B79-046C-4847-8861-3C43CE1ED2B7}" name="UNIDADE"/>
    <tableColumn id="5" xr3:uid="{36DB8EF3-D9CC-41B1-B3B3-8AB05B37F773}" name="QUANTIDADE"/>
    <tableColumn id="6" xr3:uid="{95E18C2D-74A2-46D8-B21F-A65B14C8FA82}" name="VALOR UNITÁRIO"/>
    <tableColumn id="7" xr3:uid="{D00E0CB2-E5BD-4990-9540-E4949AEEABDA}" name="VALOR TOTAL 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9E21D95-5804-4BF8-A55C-A8E5DDE4A230}" name="SERVICOS_ABC" displayName="SERVICOS_ABC" ref="A1:F18" totalsRowShown="0" headerRowDxfId="15" headerRowBorderDxfId="14" tableBorderDxfId="13" totalsRowBorderDxfId="12">
  <autoFilter ref="A1:F18" xr:uid="{D9E21D95-5804-4BF8-A55C-A8E5DDE4A230}"/>
  <tableColumns count="6">
    <tableColumn id="1" xr3:uid="{2F4EE858-8EB8-436B-B3F1-F77D9FC85F69}" name="DESCRIÇÃO SERVIÇOS EVENTUAIS SOB DEMANDA" dataDxfId="11"/>
    <tableColumn id="2" xr3:uid="{78C5FAC1-70C7-4C85-8EDE-F007E090D4D0}" name="CÓDIGO SINAPI/ORSE" dataDxfId="10"/>
    <tableColumn id="3" xr3:uid="{9AE2B691-8AA3-402F-AE12-88B2B66209B8}" name="UNID." dataDxfId="9"/>
    <tableColumn id="4" xr3:uid="{C69B28B8-CEF1-45F4-9DF9-C581E16A5C70}" name="QUANT." dataDxfId="8"/>
    <tableColumn id="5" xr3:uid="{7040B3B6-F0FF-41C7-A546-A3D97F171EED}" name="Valor unitário Mediana" dataDxfId="7" dataCellStyle="Moeda"/>
    <tableColumn id="6" xr3:uid="{28020041-D91C-4825-A14A-AA65AFB1B9C0}" name="VALOR TOTAL" dataDxfId="6" dataCellStyle="Moeda">
      <calculatedColumnFormula>D2*E2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95E6-E722-4928-AD5B-AA4FCBC2D81E}">
  <sheetPr codeName="Folha1"/>
  <dimension ref="A1:M30"/>
  <sheetViews>
    <sheetView showGridLines="0" tabSelected="1" workbookViewId="0">
      <selection activeCell="J31" sqref="J31"/>
    </sheetView>
  </sheetViews>
  <sheetFormatPr defaultRowHeight="12.75"/>
  <cols>
    <col min="1" max="1" width="13.7109375" style="3" customWidth="1"/>
    <col min="2" max="5" width="16" style="273" customWidth="1"/>
    <col min="6" max="7" width="11.85546875" style="6" customWidth="1"/>
    <col min="8" max="9" width="18.140625" style="273" customWidth="1"/>
    <col min="10" max="10" width="18.140625" style="3" customWidth="1"/>
    <col min="11" max="12" width="9.140625" style="3"/>
    <col min="13" max="13" width="15.85546875" style="3" bestFit="1" customWidth="1"/>
    <col min="14" max="16384" width="9.140625" style="3"/>
  </cols>
  <sheetData>
    <row r="1" spans="1:10">
      <c r="B1" s="274" t="s">
        <v>0</v>
      </c>
    </row>
    <row r="2" spans="1:10">
      <c r="B2" s="274" t="s">
        <v>1</v>
      </c>
    </row>
    <row r="3" spans="1:10">
      <c r="B3" s="274" t="s">
        <v>2</v>
      </c>
    </row>
    <row r="4" spans="1:10">
      <c r="B4" s="274" t="s">
        <v>3</v>
      </c>
    </row>
    <row r="5" spans="1:10">
      <c r="B5" s="274" t="s">
        <v>4</v>
      </c>
    </row>
    <row r="6" spans="1:10">
      <c r="C6" s="274"/>
    </row>
    <row r="7" spans="1:10" s="8" customFormat="1" ht="15" customHeight="1">
      <c r="A7" s="24" t="s">
        <v>1174</v>
      </c>
      <c r="B7" s="275"/>
      <c r="C7" s="25"/>
      <c r="D7" s="275"/>
      <c r="E7" s="275"/>
      <c r="F7" s="6"/>
      <c r="G7" s="6"/>
      <c r="H7" s="275"/>
      <c r="I7" s="275"/>
    </row>
    <row r="8" spans="1:10" s="8" customFormat="1" ht="15" customHeight="1">
      <c r="A8" s="24" t="s">
        <v>5</v>
      </c>
      <c r="B8" s="275"/>
      <c r="C8" s="25"/>
      <c r="D8" s="275"/>
      <c r="E8" s="275"/>
      <c r="F8" s="6"/>
      <c r="G8" s="6"/>
      <c r="H8" s="275"/>
      <c r="I8" s="275"/>
    </row>
    <row r="9" spans="1:10" s="8" customFormat="1" ht="15" customHeight="1">
      <c r="A9" s="24" t="s">
        <v>6</v>
      </c>
      <c r="B9" s="275"/>
      <c r="C9" s="25"/>
      <c r="D9" s="275"/>
      <c r="E9" s="275"/>
      <c r="F9" s="6"/>
      <c r="G9" s="6"/>
      <c r="H9" s="275"/>
      <c r="I9" s="275"/>
    </row>
    <row r="10" spans="1:10" s="8" customFormat="1" ht="15" customHeight="1">
      <c r="A10" s="176" t="s">
        <v>7</v>
      </c>
      <c r="B10" s="275"/>
      <c r="C10" s="25"/>
      <c r="D10" s="275"/>
      <c r="E10" s="275"/>
      <c r="F10" s="6"/>
      <c r="G10" s="6"/>
      <c r="H10" s="275"/>
      <c r="I10" s="275"/>
    </row>
    <row r="11" spans="1:10" s="8" customFormat="1" ht="15" customHeight="1">
      <c r="A11" s="21"/>
      <c r="B11" s="276"/>
      <c r="C11" s="277"/>
      <c r="D11" s="25"/>
      <c r="E11" s="25"/>
      <c r="F11" s="279"/>
      <c r="G11" s="279"/>
      <c r="H11" s="25"/>
    </row>
    <row r="12" spans="1:10" s="8" customFormat="1" ht="15" customHeight="1">
      <c r="A12" s="290" t="s">
        <v>8</v>
      </c>
      <c r="B12" s="290"/>
      <c r="C12" s="290"/>
      <c r="D12" s="290"/>
      <c r="E12" s="290"/>
      <c r="F12" s="290"/>
      <c r="G12" s="290"/>
      <c r="H12" s="290"/>
      <c r="I12" s="290"/>
      <c r="J12" s="290"/>
    </row>
    <row r="13" spans="1:10" s="8" customFormat="1" ht="30" customHeight="1">
      <c r="A13" s="140" t="s">
        <v>9</v>
      </c>
      <c r="B13" s="292" t="s">
        <v>10</v>
      </c>
      <c r="C13" s="292"/>
      <c r="D13" s="292"/>
      <c r="E13" s="292"/>
      <c r="F13" s="140" t="s">
        <v>1171</v>
      </c>
      <c r="G13" s="140" t="s">
        <v>1172</v>
      </c>
      <c r="H13" s="285" t="s">
        <v>1176</v>
      </c>
      <c r="I13" s="285" t="s">
        <v>1175</v>
      </c>
      <c r="J13" s="285" t="s">
        <v>169</v>
      </c>
    </row>
    <row r="14" spans="1:10" s="8" customFormat="1" ht="15" customHeight="1">
      <c r="A14" s="293">
        <v>1</v>
      </c>
      <c r="B14" s="296" t="s">
        <v>18</v>
      </c>
      <c r="C14" s="297"/>
      <c r="D14" s="297"/>
      <c r="E14" s="298"/>
      <c r="F14" s="280" t="s">
        <v>29</v>
      </c>
      <c r="G14" s="280">
        <v>1</v>
      </c>
      <c r="H14" s="281">
        <f>I14/12</f>
        <v>10937.063333333334</v>
      </c>
      <c r="I14" s="281">
        <f>('POSTOS DE TRABALHO 2026'!G$146+'POSTOS DE TRABALHO 2027'!G$146)/G14</f>
        <v>131244.76</v>
      </c>
      <c r="J14" s="23">
        <f>I14*G14</f>
        <v>131244.76</v>
      </c>
    </row>
    <row r="15" spans="1:10" s="8" customFormat="1" ht="15" customHeight="1">
      <c r="A15" s="294"/>
      <c r="B15" s="296" t="s">
        <v>19</v>
      </c>
      <c r="C15" s="297"/>
      <c r="D15" s="297"/>
      <c r="E15" s="298"/>
      <c r="F15" s="280" t="s">
        <v>29</v>
      </c>
      <c r="G15" s="280">
        <v>1</v>
      </c>
      <c r="H15" s="281">
        <f t="shared" ref="H15:H18" si="0">I15/12</f>
        <v>24848.880000000001</v>
      </c>
      <c r="I15" s="281">
        <f>('POSTOS DE TRABALHO 2026'!H$146+'POSTOS DE TRABALHO 2027'!H$146)/G15</f>
        <v>298186.56</v>
      </c>
      <c r="J15" s="23">
        <f>I15*G15</f>
        <v>298186.56</v>
      </c>
    </row>
    <row r="16" spans="1:10" s="8" customFormat="1" ht="15" customHeight="1">
      <c r="A16" s="294"/>
      <c r="B16" s="296" t="s">
        <v>20</v>
      </c>
      <c r="C16" s="297"/>
      <c r="D16" s="297"/>
      <c r="E16" s="298"/>
      <c r="F16" s="280" t="s">
        <v>29</v>
      </c>
      <c r="G16" s="280">
        <v>2</v>
      </c>
      <c r="H16" s="281">
        <f t="shared" si="0"/>
        <v>11942.279999999999</v>
      </c>
      <c r="I16" s="281">
        <f>('POSTOS DE TRABALHO 2026'!I$146+'POSTOS DE TRABALHO 2027'!I$146)/G16</f>
        <v>143307.35999999999</v>
      </c>
      <c r="J16" s="23">
        <f>I16*G16</f>
        <v>286614.71999999997</v>
      </c>
    </row>
    <row r="17" spans="1:13" s="8" customFormat="1" ht="15" customHeight="1">
      <c r="A17" s="294"/>
      <c r="B17" s="296" t="s">
        <v>21</v>
      </c>
      <c r="C17" s="297"/>
      <c r="D17" s="297"/>
      <c r="E17" s="298"/>
      <c r="F17" s="280" t="s">
        <v>29</v>
      </c>
      <c r="G17" s="280">
        <v>6</v>
      </c>
      <c r="H17" s="281">
        <f t="shared" si="0"/>
        <v>11942.279999999999</v>
      </c>
      <c r="I17" s="281">
        <f>('POSTOS DE TRABALHO 2026'!J$146+'POSTOS DE TRABALHO 2027'!J$146)/G17</f>
        <v>143307.35999999999</v>
      </c>
      <c r="J17" s="23">
        <f>I17*G17</f>
        <v>859844.15999999992</v>
      </c>
    </row>
    <row r="18" spans="1:13" s="8" customFormat="1" ht="15" customHeight="1">
      <c r="A18" s="295"/>
      <c r="B18" s="296" t="s">
        <v>22</v>
      </c>
      <c r="C18" s="297"/>
      <c r="D18" s="297"/>
      <c r="E18" s="298"/>
      <c r="F18" s="280" t="s">
        <v>29</v>
      </c>
      <c r="G18" s="280">
        <v>6</v>
      </c>
      <c r="H18" s="281">
        <f t="shared" si="0"/>
        <v>11923.69</v>
      </c>
      <c r="I18" s="281">
        <f>('POSTOS DE TRABALHO 2026'!K$146+'POSTOS DE TRABALHO 2027'!K$146)/G18</f>
        <v>143084.28</v>
      </c>
      <c r="J18" s="23">
        <f>I18*G18</f>
        <v>858505.67999999993</v>
      </c>
    </row>
    <row r="19" spans="1:13" s="8" customFormat="1" ht="15" customHeight="1">
      <c r="A19" s="299" t="s">
        <v>1177</v>
      </c>
      <c r="B19" s="299"/>
      <c r="C19" s="299"/>
      <c r="D19" s="299"/>
      <c r="E19" s="299"/>
      <c r="F19" s="299"/>
      <c r="G19" s="299"/>
      <c r="H19" s="283">
        <f>SUM(H14:H18)</f>
        <v>71594.193333333329</v>
      </c>
      <c r="I19" s="283"/>
      <c r="J19" s="278">
        <f>SUM(J14:J18)</f>
        <v>2434395.88</v>
      </c>
    </row>
    <row r="20" spans="1:13" s="8" customFormat="1" ht="15" customHeight="1">
      <c r="A20" s="161">
        <v>2</v>
      </c>
      <c r="B20" s="291" t="s">
        <v>11</v>
      </c>
      <c r="C20" s="291"/>
      <c r="D20" s="291"/>
      <c r="E20" s="291"/>
      <c r="F20" s="272" t="s">
        <v>1173</v>
      </c>
      <c r="G20" s="272">
        <v>1</v>
      </c>
      <c r="H20" s="281">
        <f>J20/12</f>
        <v>131945.25583333333</v>
      </c>
      <c r="I20" s="282">
        <f>H20*12</f>
        <v>1583343.0699999998</v>
      </c>
      <c r="J20" s="23">
        <f>ROUND('MATERIAL DE CONSUMO'!H163+'MATERIAL SOB DEMANDA'!H182,2)</f>
        <v>1583343.07</v>
      </c>
    </row>
    <row r="21" spans="1:13" s="8" customFormat="1" ht="15" customHeight="1">
      <c r="A21" s="161">
        <v>3</v>
      </c>
      <c r="B21" s="291" t="s">
        <v>12</v>
      </c>
      <c r="C21" s="291"/>
      <c r="D21" s="291"/>
      <c r="E21" s="291"/>
      <c r="F21" s="272" t="s">
        <v>1173</v>
      </c>
      <c r="G21" s="272">
        <v>1</v>
      </c>
      <c r="H21" s="281">
        <f>J21/12</f>
        <v>84647.489166666666</v>
      </c>
      <c r="I21" s="282">
        <f>H21*12</f>
        <v>1015769.87</v>
      </c>
      <c r="J21" s="139">
        <f>ROUND('SERVIÇOS EVENTUAIS SOB DEMANDA'!G22,2)</f>
        <v>1015769.87</v>
      </c>
    </row>
    <row r="22" spans="1:13" s="8" customFormat="1" ht="15" customHeight="1">
      <c r="A22" s="300" t="s">
        <v>13</v>
      </c>
      <c r="B22" s="301"/>
      <c r="C22" s="301"/>
      <c r="D22" s="301"/>
      <c r="E22" s="301"/>
      <c r="F22" s="301"/>
      <c r="G22" s="301"/>
      <c r="H22" s="286">
        <f>SUM(H19:H21)</f>
        <v>288186.93833333335</v>
      </c>
      <c r="I22" s="284">
        <f>SUM(I19:I21)</f>
        <v>2599112.94</v>
      </c>
      <c r="J22" s="284">
        <f>SUM(J20:J21)</f>
        <v>2599112.94</v>
      </c>
    </row>
    <row r="23" spans="1:13" ht="15.75" customHeight="1">
      <c r="A23" s="287" t="s">
        <v>1178</v>
      </c>
      <c r="B23" s="288"/>
      <c r="C23" s="288"/>
      <c r="D23" s="288"/>
      <c r="E23" s="288"/>
      <c r="F23" s="288"/>
      <c r="G23" s="288"/>
      <c r="H23" s="288"/>
      <c r="I23" s="289"/>
      <c r="J23" s="265">
        <f>ROUND(SUM(J19:J21),2)</f>
        <v>5033508.82</v>
      </c>
    </row>
    <row r="24" spans="1:13">
      <c r="J24" s="182"/>
    </row>
    <row r="29" spans="1:13">
      <c r="M29" s="182"/>
    </row>
    <row r="30" spans="1:13">
      <c r="M30" s="182"/>
    </row>
  </sheetData>
  <mergeCells count="13">
    <mergeCell ref="A23:I23"/>
    <mergeCell ref="A12:J12"/>
    <mergeCell ref="B20:E20"/>
    <mergeCell ref="B21:E21"/>
    <mergeCell ref="B13:E13"/>
    <mergeCell ref="A14:A18"/>
    <mergeCell ref="B14:E14"/>
    <mergeCell ref="B15:E15"/>
    <mergeCell ref="B16:E16"/>
    <mergeCell ref="B17:E17"/>
    <mergeCell ref="B18:E18"/>
    <mergeCell ref="A19:G19"/>
    <mergeCell ref="A22:G22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5EB9-1E1D-477A-8B85-EA62A8CDBB87}">
  <sheetPr codeName="Folha6">
    <tabColor rgb="FF00B050"/>
  </sheetPr>
  <dimension ref="A1:L523"/>
  <sheetViews>
    <sheetView showGridLines="0" workbookViewId="0">
      <selection activeCell="I16" sqref="I16"/>
    </sheetView>
  </sheetViews>
  <sheetFormatPr defaultRowHeight="12.75"/>
  <cols>
    <col min="1" max="1" width="9.140625" style="3" customWidth="1"/>
    <col min="2" max="2" width="77.42578125" style="3" customWidth="1"/>
    <col min="3" max="3" width="21.42578125" style="3" bestFit="1" customWidth="1"/>
    <col min="4" max="4" width="10.42578125" style="3" customWidth="1"/>
    <col min="5" max="5" width="8" style="3" bestFit="1" customWidth="1"/>
    <col min="6" max="6" width="14.85546875" style="35" customWidth="1"/>
    <col min="7" max="7" width="20.28515625" style="35" customWidth="1"/>
    <col min="8" max="8" width="12.140625" style="3" bestFit="1" customWidth="1"/>
    <col min="9" max="9" width="22" style="3" customWidth="1"/>
    <col min="10" max="16384" width="9.140625" style="3"/>
  </cols>
  <sheetData>
    <row r="1" spans="1:12">
      <c r="A1" s="15">
        <v>1</v>
      </c>
      <c r="B1" s="15" t="s">
        <v>1086</v>
      </c>
      <c r="C1" s="15" t="s">
        <v>341</v>
      </c>
      <c r="D1" s="15" t="s">
        <v>700</v>
      </c>
      <c r="E1" s="15" t="s">
        <v>701</v>
      </c>
      <c r="F1" s="171" t="s">
        <v>1170</v>
      </c>
      <c r="G1" s="171" t="s">
        <v>695</v>
      </c>
    </row>
    <row r="2" spans="1:12" ht="38.25">
      <c r="A2" s="17" t="s">
        <v>704</v>
      </c>
      <c r="B2" s="16" t="s">
        <v>1087</v>
      </c>
      <c r="C2" s="17" t="s">
        <v>206</v>
      </c>
      <c r="D2" s="17" t="s">
        <v>1088</v>
      </c>
      <c r="E2" s="18">
        <v>3</v>
      </c>
      <c r="F2" s="19">
        <v>15250</v>
      </c>
      <c r="G2" s="19">
        <f t="shared" ref="G2:G10" si="0">E2*F2</f>
        <v>45750</v>
      </c>
      <c r="I2" s="182"/>
    </row>
    <row r="3" spans="1:12" ht="38.25">
      <c r="A3" s="17" t="s">
        <v>707</v>
      </c>
      <c r="B3" s="16" t="s">
        <v>1089</v>
      </c>
      <c r="C3" s="17" t="s">
        <v>206</v>
      </c>
      <c r="D3" s="17" t="s">
        <v>1088</v>
      </c>
      <c r="E3" s="18">
        <v>3</v>
      </c>
      <c r="F3" s="19">
        <v>10200</v>
      </c>
      <c r="G3" s="19">
        <f t="shared" si="0"/>
        <v>30600</v>
      </c>
      <c r="I3" s="182"/>
    </row>
    <row r="4" spans="1:12" ht="38.25">
      <c r="A4" s="17" t="s">
        <v>708</v>
      </c>
      <c r="B4" s="16" t="s">
        <v>1090</v>
      </c>
      <c r="C4" s="17" t="s">
        <v>206</v>
      </c>
      <c r="D4" s="17" t="s">
        <v>1088</v>
      </c>
      <c r="E4" s="18">
        <v>3</v>
      </c>
      <c r="F4" s="19">
        <v>7150</v>
      </c>
      <c r="G4" s="19">
        <f t="shared" si="0"/>
        <v>21450</v>
      </c>
      <c r="I4" s="182"/>
    </row>
    <row r="5" spans="1:12" ht="38.25">
      <c r="A5" s="17" t="s">
        <v>711</v>
      </c>
      <c r="B5" s="185" t="s">
        <v>1091</v>
      </c>
      <c r="C5" s="184" t="s">
        <v>206</v>
      </c>
      <c r="D5" s="17" t="s">
        <v>1088</v>
      </c>
      <c r="E5" s="18">
        <v>3</v>
      </c>
      <c r="F5" s="19">
        <v>7150</v>
      </c>
      <c r="G5" s="19">
        <f t="shared" si="0"/>
        <v>21450</v>
      </c>
      <c r="I5" s="182"/>
    </row>
    <row r="6" spans="1:12" ht="25.5">
      <c r="A6" s="17" t="s">
        <v>714</v>
      </c>
      <c r="B6" s="16" t="s">
        <v>1092</v>
      </c>
      <c r="C6" s="17" t="s">
        <v>206</v>
      </c>
      <c r="D6" s="17" t="s">
        <v>1088</v>
      </c>
      <c r="E6" s="18">
        <v>2</v>
      </c>
      <c r="F6" s="19">
        <v>3200</v>
      </c>
      <c r="G6" s="19">
        <f t="shared" si="0"/>
        <v>6400</v>
      </c>
      <c r="I6" s="182"/>
    </row>
    <row r="7" spans="1:12" ht="26.25" customHeight="1">
      <c r="A7" s="17" t="s">
        <v>717</v>
      </c>
      <c r="B7" s="16" t="s">
        <v>1093</v>
      </c>
      <c r="C7" s="17" t="s">
        <v>206</v>
      </c>
      <c r="D7" s="17" t="s">
        <v>1088</v>
      </c>
      <c r="E7" s="18">
        <v>10</v>
      </c>
      <c r="F7" s="19">
        <v>3200</v>
      </c>
      <c r="G7" s="19">
        <f t="shared" si="0"/>
        <v>32000</v>
      </c>
      <c r="I7" s="182"/>
      <c r="L7" s="3" t="s">
        <v>1139</v>
      </c>
    </row>
    <row r="8" spans="1:12" ht="26.25" customHeight="1">
      <c r="A8" s="17" t="s">
        <v>720</v>
      </c>
      <c r="B8" s="16" t="s">
        <v>1094</v>
      </c>
      <c r="C8" s="17" t="s">
        <v>1095</v>
      </c>
      <c r="D8" s="17" t="s">
        <v>1148</v>
      </c>
      <c r="E8" s="18">
        <v>8500</v>
      </c>
      <c r="F8" s="19">
        <v>36</v>
      </c>
      <c r="G8" s="19">
        <f t="shared" si="0"/>
        <v>306000</v>
      </c>
      <c r="I8" s="182"/>
    </row>
    <row r="9" spans="1:12" ht="26.25" customHeight="1">
      <c r="A9" s="17" t="s">
        <v>721</v>
      </c>
      <c r="B9" s="16" t="s">
        <v>1142</v>
      </c>
      <c r="C9" s="17" t="s">
        <v>1143</v>
      </c>
      <c r="D9" s="17" t="s">
        <v>1088</v>
      </c>
      <c r="E9" s="18">
        <v>4</v>
      </c>
      <c r="F9" s="19">
        <v>350</v>
      </c>
      <c r="G9" s="19">
        <f t="shared" si="0"/>
        <v>1400</v>
      </c>
      <c r="I9" s="182"/>
    </row>
    <row r="10" spans="1:12" ht="26.25" customHeight="1">
      <c r="A10" s="17" t="s">
        <v>725</v>
      </c>
      <c r="B10" s="16" t="s">
        <v>1096</v>
      </c>
      <c r="C10" s="17" t="s">
        <v>1097</v>
      </c>
      <c r="D10" s="49" t="s">
        <v>1141</v>
      </c>
      <c r="E10" s="18">
        <v>200</v>
      </c>
      <c r="F10" s="19">
        <v>128.87</v>
      </c>
      <c r="G10" s="19">
        <f t="shared" si="0"/>
        <v>25774</v>
      </c>
      <c r="I10" s="182"/>
    </row>
    <row r="11" spans="1:12" ht="15" customHeight="1">
      <c r="A11" s="376" t="s">
        <v>1098</v>
      </c>
      <c r="B11" s="377"/>
      <c r="C11" s="377"/>
      <c r="D11" s="377"/>
      <c r="E11" s="377"/>
      <c r="F11" s="377"/>
      <c r="G11" s="378"/>
      <c r="H11" s="183"/>
    </row>
    <row r="12" spans="1:12">
      <c r="A12" s="17" t="s">
        <v>731</v>
      </c>
      <c r="B12" s="185" t="s">
        <v>1099</v>
      </c>
      <c r="C12" s="185" t="s">
        <v>1100</v>
      </c>
      <c r="D12" s="17" t="s">
        <v>1088</v>
      </c>
      <c r="E12" s="18">
        <v>12</v>
      </c>
      <c r="F12" s="19">
        <v>3150</v>
      </c>
      <c r="G12" s="172">
        <f t="shared" ref="G12:G19" si="1">E12*F12</f>
        <v>37800</v>
      </c>
      <c r="H12" s="182"/>
      <c r="I12" s="182"/>
    </row>
    <row r="13" spans="1:12">
      <c r="A13" s="17" t="s">
        <v>734</v>
      </c>
      <c r="B13" s="185" t="s">
        <v>1101</v>
      </c>
      <c r="C13" s="185" t="s">
        <v>1100</v>
      </c>
      <c r="D13" s="17" t="s">
        <v>1088</v>
      </c>
      <c r="E13" s="18">
        <v>12</v>
      </c>
      <c r="F13" s="19">
        <v>180</v>
      </c>
      <c r="G13" s="172">
        <f t="shared" si="1"/>
        <v>2160</v>
      </c>
      <c r="H13" s="182"/>
      <c r="I13" s="182"/>
    </row>
    <row r="14" spans="1:12">
      <c r="A14" s="17" t="s">
        <v>737</v>
      </c>
      <c r="B14" s="16" t="s">
        <v>1102</v>
      </c>
      <c r="C14" s="185" t="s">
        <v>1100</v>
      </c>
      <c r="D14" s="17" t="s">
        <v>1088</v>
      </c>
      <c r="E14" s="18">
        <v>12</v>
      </c>
      <c r="F14" s="19">
        <v>7380</v>
      </c>
      <c r="G14" s="172">
        <f t="shared" si="1"/>
        <v>88560</v>
      </c>
      <c r="H14" s="182"/>
      <c r="I14" s="182"/>
    </row>
    <row r="15" spans="1:12">
      <c r="A15" s="17" t="s">
        <v>740</v>
      </c>
      <c r="B15" s="16" t="s">
        <v>1103</v>
      </c>
      <c r="C15" s="185" t="s">
        <v>1100</v>
      </c>
      <c r="D15" s="17" t="s">
        <v>1088</v>
      </c>
      <c r="E15" s="18">
        <v>12</v>
      </c>
      <c r="F15" s="19">
        <v>390</v>
      </c>
      <c r="G15" s="172">
        <f t="shared" si="1"/>
        <v>4680</v>
      </c>
      <c r="H15" s="182"/>
      <c r="I15" s="182"/>
    </row>
    <row r="16" spans="1:12">
      <c r="A16" s="17" t="s">
        <v>741</v>
      </c>
      <c r="B16" s="16" t="s">
        <v>1104</v>
      </c>
      <c r="C16" s="185" t="s">
        <v>1100</v>
      </c>
      <c r="D16" s="17" t="s">
        <v>1088</v>
      </c>
      <c r="E16" s="18">
        <v>12</v>
      </c>
      <c r="F16" s="19">
        <v>1500</v>
      </c>
      <c r="G16" s="172">
        <f t="shared" si="1"/>
        <v>18000</v>
      </c>
      <c r="I16" s="182"/>
    </row>
    <row r="17" spans="1:9">
      <c r="A17" s="17" t="s">
        <v>744</v>
      </c>
      <c r="B17" s="16" t="s">
        <v>1105</v>
      </c>
      <c r="C17" s="185" t="s">
        <v>1100</v>
      </c>
      <c r="D17" s="17" t="s">
        <v>1088</v>
      </c>
      <c r="E17" s="18">
        <v>12</v>
      </c>
      <c r="F17" s="19">
        <v>250</v>
      </c>
      <c r="G17" s="172">
        <f t="shared" si="1"/>
        <v>3000</v>
      </c>
      <c r="H17" s="182"/>
      <c r="I17" s="182"/>
    </row>
    <row r="18" spans="1:9">
      <c r="A18" s="17" t="s">
        <v>747</v>
      </c>
      <c r="B18" s="16" t="s">
        <v>1106</v>
      </c>
      <c r="C18" s="185" t="s">
        <v>1100</v>
      </c>
      <c r="D18" s="17" t="s">
        <v>1088</v>
      </c>
      <c r="E18" s="18">
        <v>12</v>
      </c>
      <c r="F18" s="19">
        <v>8000</v>
      </c>
      <c r="G18" s="172">
        <f t="shared" si="1"/>
        <v>96000</v>
      </c>
      <c r="H18" s="182"/>
      <c r="I18" s="182"/>
    </row>
    <row r="19" spans="1:9">
      <c r="A19" s="17" t="s">
        <v>748</v>
      </c>
      <c r="B19" s="16" t="s">
        <v>1107</v>
      </c>
      <c r="C19" s="185" t="s">
        <v>1100</v>
      </c>
      <c r="D19" s="17" t="s">
        <v>1088</v>
      </c>
      <c r="E19" s="18">
        <v>12</v>
      </c>
      <c r="F19" s="19">
        <v>4800</v>
      </c>
      <c r="G19" s="172">
        <f t="shared" si="1"/>
        <v>57600</v>
      </c>
      <c r="H19" s="182"/>
      <c r="I19" s="182"/>
    </row>
    <row r="20" spans="1:9">
      <c r="A20" s="379" t="s">
        <v>1108</v>
      </c>
      <c r="B20" s="380"/>
      <c r="C20" s="380"/>
      <c r="D20" s="380"/>
      <c r="E20" s="380"/>
      <c r="F20" s="380"/>
      <c r="G20" s="186">
        <f>SUM(G2:G19)</f>
        <v>798624</v>
      </c>
    </row>
    <row r="21" spans="1:9">
      <c r="A21" s="379" t="s">
        <v>1109</v>
      </c>
      <c r="B21" s="380"/>
      <c r="C21" s="380"/>
      <c r="D21" s="380"/>
      <c r="E21" s="380"/>
      <c r="F21" s="380"/>
      <c r="G21" s="186">
        <f>G20*27.19%</f>
        <v>217145.86560000002</v>
      </c>
    </row>
    <row r="22" spans="1:9">
      <c r="A22" s="379" t="s">
        <v>1110</v>
      </c>
      <c r="B22" s="380"/>
      <c r="C22" s="380"/>
      <c r="D22" s="380"/>
      <c r="E22" s="380"/>
      <c r="F22" s="380"/>
      <c r="G22" s="186">
        <f>SUM(G20:G21)</f>
        <v>1015769.8656</v>
      </c>
    </row>
    <row r="23" spans="1:9">
      <c r="G23" s="3"/>
    </row>
    <row r="24" spans="1:9">
      <c r="G24" s="3"/>
    </row>
    <row r="25" spans="1:9">
      <c r="G25" s="3"/>
    </row>
    <row r="26" spans="1:9">
      <c r="G26" s="3"/>
    </row>
    <row r="27" spans="1:9">
      <c r="G27" s="3"/>
    </row>
    <row r="28" spans="1:9">
      <c r="G28" s="3"/>
    </row>
    <row r="29" spans="1:9">
      <c r="G29" s="3"/>
    </row>
    <row r="30" spans="1:9">
      <c r="G30" s="3"/>
    </row>
    <row r="31" spans="1:9">
      <c r="G31" s="3"/>
    </row>
    <row r="32" spans="1:9">
      <c r="G32" s="3"/>
    </row>
    <row r="33" spans="7:7">
      <c r="G33" s="3"/>
    </row>
    <row r="34" spans="7:7">
      <c r="G34" s="3"/>
    </row>
    <row r="35" spans="7:7">
      <c r="G35" s="3"/>
    </row>
    <row r="36" spans="7:7">
      <c r="G36" s="3"/>
    </row>
    <row r="37" spans="7:7">
      <c r="G37" s="3"/>
    </row>
    <row r="38" spans="7:7">
      <c r="G38" s="3"/>
    </row>
    <row r="39" spans="7:7">
      <c r="G39" s="3"/>
    </row>
    <row r="40" spans="7:7">
      <c r="G40" s="3"/>
    </row>
    <row r="41" spans="7:7">
      <c r="G41" s="3"/>
    </row>
    <row r="42" spans="7:7">
      <c r="G42" s="3"/>
    </row>
    <row r="43" spans="7:7">
      <c r="G43" s="3"/>
    </row>
    <row r="44" spans="7:7">
      <c r="G44" s="3"/>
    </row>
    <row r="45" spans="7:7">
      <c r="G45" s="3"/>
    </row>
    <row r="46" spans="7:7">
      <c r="G46" s="3"/>
    </row>
    <row r="47" spans="7:7">
      <c r="G47" s="3"/>
    </row>
    <row r="48" spans="7:7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  <row r="58" spans="7:7">
      <c r="G58" s="3"/>
    </row>
    <row r="59" spans="7:7">
      <c r="G59" s="3"/>
    </row>
    <row r="60" spans="7:7">
      <c r="G60" s="3"/>
    </row>
    <row r="61" spans="7:7">
      <c r="G61" s="3"/>
    </row>
    <row r="62" spans="7:7">
      <c r="G62" s="3"/>
    </row>
    <row r="63" spans="7:7">
      <c r="G63" s="3"/>
    </row>
    <row r="64" spans="7:7">
      <c r="G64" s="3"/>
    </row>
    <row r="65" spans="7:7">
      <c r="G65" s="3"/>
    </row>
    <row r="66" spans="7:7">
      <c r="G66" s="3"/>
    </row>
    <row r="67" spans="7:7">
      <c r="G67" s="3"/>
    </row>
    <row r="68" spans="7:7">
      <c r="G68" s="3"/>
    </row>
    <row r="69" spans="7:7">
      <c r="G69" s="3"/>
    </row>
    <row r="70" spans="7:7">
      <c r="G70" s="3"/>
    </row>
    <row r="71" spans="7:7">
      <c r="G71" s="3"/>
    </row>
    <row r="72" spans="7:7">
      <c r="G72" s="3"/>
    </row>
    <row r="73" spans="7:7">
      <c r="G73" s="3"/>
    </row>
    <row r="74" spans="7:7">
      <c r="G74" s="3"/>
    </row>
    <row r="75" spans="7:7">
      <c r="G75" s="3"/>
    </row>
    <row r="76" spans="7:7">
      <c r="G76" s="3"/>
    </row>
    <row r="77" spans="7:7">
      <c r="G77" s="3"/>
    </row>
    <row r="78" spans="7:7">
      <c r="G78" s="3"/>
    </row>
    <row r="79" spans="7:7">
      <c r="G79" s="3"/>
    </row>
    <row r="80" spans="7:7">
      <c r="G80" s="3"/>
    </row>
    <row r="81" spans="7:7">
      <c r="G81" s="3"/>
    </row>
    <row r="82" spans="7:7">
      <c r="G82" s="3"/>
    </row>
    <row r="83" spans="7:7">
      <c r="G83" s="3"/>
    </row>
    <row r="84" spans="7:7">
      <c r="G84" s="3"/>
    </row>
    <row r="85" spans="7:7">
      <c r="G85" s="3"/>
    </row>
    <row r="86" spans="7:7">
      <c r="G86" s="3"/>
    </row>
    <row r="87" spans="7:7">
      <c r="G87" s="3"/>
    </row>
    <row r="88" spans="7:7">
      <c r="G88" s="3"/>
    </row>
    <row r="89" spans="7:7">
      <c r="G89" s="3"/>
    </row>
    <row r="90" spans="7:7">
      <c r="G90" s="3"/>
    </row>
    <row r="91" spans="7:7">
      <c r="G91" s="3"/>
    </row>
    <row r="92" spans="7:7">
      <c r="G92" s="3"/>
    </row>
    <row r="93" spans="7:7">
      <c r="G93" s="3"/>
    </row>
    <row r="94" spans="7:7">
      <c r="G94" s="3"/>
    </row>
    <row r="95" spans="7:7">
      <c r="G95" s="3"/>
    </row>
    <row r="96" spans="7:7">
      <c r="G96" s="3"/>
    </row>
    <row r="97" spans="7:7">
      <c r="G97" s="3"/>
    </row>
    <row r="98" spans="7:7">
      <c r="G98" s="3"/>
    </row>
    <row r="99" spans="7:7">
      <c r="G99" s="3"/>
    </row>
    <row r="100" spans="7:7">
      <c r="G100" s="3"/>
    </row>
    <row r="101" spans="7:7">
      <c r="G101" s="3"/>
    </row>
    <row r="102" spans="7:7">
      <c r="G102" s="3"/>
    </row>
    <row r="103" spans="7:7">
      <c r="G103" s="3"/>
    </row>
    <row r="104" spans="7:7">
      <c r="G104" s="3"/>
    </row>
    <row r="105" spans="7:7">
      <c r="G105" s="3"/>
    </row>
    <row r="106" spans="7:7">
      <c r="G106" s="3"/>
    </row>
    <row r="107" spans="7:7">
      <c r="G107" s="3"/>
    </row>
    <row r="108" spans="7:7">
      <c r="G108" s="3"/>
    </row>
    <row r="109" spans="7:7">
      <c r="G109" s="3"/>
    </row>
    <row r="110" spans="7:7">
      <c r="G110" s="3"/>
    </row>
    <row r="111" spans="7:7">
      <c r="G111" s="3"/>
    </row>
    <row r="112" spans="7:7">
      <c r="G112" s="3"/>
    </row>
    <row r="113" spans="7:7">
      <c r="G113" s="3"/>
    </row>
    <row r="114" spans="7:7">
      <c r="G114" s="3"/>
    </row>
    <row r="115" spans="7:7">
      <c r="G115" s="3"/>
    </row>
    <row r="116" spans="7:7">
      <c r="G116" s="3"/>
    </row>
    <row r="117" spans="7:7">
      <c r="G117" s="3"/>
    </row>
    <row r="118" spans="7:7">
      <c r="G118" s="3"/>
    </row>
    <row r="119" spans="7:7">
      <c r="G119" s="3"/>
    </row>
    <row r="120" spans="7:7">
      <c r="G120" s="3"/>
    </row>
    <row r="121" spans="7:7">
      <c r="G121" s="3"/>
    </row>
    <row r="122" spans="7:7">
      <c r="G122" s="3"/>
    </row>
    <row r="123" spans="7:7">
      <c r="G123" s="3"/>
    </row>
    <row r="124" spans="7:7">
      <c r="G124" s="3"/>
    </row>
    <row r="125" spans="7:7">
      <c r="G125" s="3"/>
    </row>
    <row r="126" spans="7:7">
      <c r="G126" s="3"/>
    </row>
    <row r="127" spans="7:7">
      <c r="G127" s="3"/>
    </row>
    <row r="128" spans="7:7">
      <c r="G128" s="3"/>
    </row>
    <row r="129" spans="7:7">
      <c r="G129" s="3"/>
    </row>
    <row r="130" spans="7:7">
      <c r="G130" s="3"/>
    </row>
    <row r="131" spans="7:7">
      <c r="G131" s="3"/>
    </row>
    <row r="132" spans="7:7">
      <c r="G132" s="3"/>
    </row>
    <row r="133" spans="7:7">
      <c r="G133" s="3"/>
    </row>
    <row r="134" spans="7:7">
      <c r="G134" s="3"/>
    </row>
    <row r="135" spans="7:7">
      <c r="G135" s="3"/>
    </row>
    <row r="136" spans="7:7">
      <c r="G136" s="3"/>
    </row>
    <row r="137" spans="7:7">
      <c r="G137" s="3"/>
    </row>
    <row r="138" spans="7:7">
      <c r="G138" s="3"/>
    </row>
    <row r="139" spans="7:7">
      <c r="G139" s="3"/>
    </row>
    <row r="140" spans="7:7">
      <c r="G140" s="3"/>
    </row>
    <row r="141" spans="7:7">
      <c r="G141" s="3"/>
    </row>
    <row r="142" spans="7:7">
      <c r="G142" s="3"/>
    </row>
    <row r="143" spans="7:7">
      <c r="G143" s="3"/>
    </row>
    <row r="144" spans="7:7">
      <c r="G144" s="3"/>
    </row>
    <row r="145" spans="7:7">
      <c r="G145" s="3"/>
    </row>
    <row r="146" spans="7:7">
      <c r="G146" s="3"/>
    </row>
    <row r="147" spans="7:7">
      <c r="G147" s="3"/>
    </row>
    <row r="148" spans="7:7">
      <c r="G148" s="3"/>
    </row>
    <row r="149" spans="7:7">
      <c r="G149" s="3"/>
    </row>
    <row r="150" spans="7:7">
      <c r="G150" s="3"/>
    </row>
    <row r="151" spans="7:7">
      <c r="G151" s="3"/>
    </row>
    <row r="152" spans="7:7">
      <c r="G152" s="3"/>
    </row>
    <row r="153" spans="7:7">
      <c r="G153" s="3"/>
    </row>
    <row r="154" spans="7:7">
      <c r="G154" s="3"/>
    </row>
    <row r="155" spans="7:7">
      <c r="G155" s="3"/>
    </row>
    <row r="156" spans="7:7">
      <c r="G156" s="3"/>
    </row>
    <row r="157" spans="7:7">
      <c r="G157" s="3"/>
    </row>
    <row r="158" spans="7:7">
      <c r="G158" s="3"/>
    </row>
    <row r="159" spans="7:7">
      <c r="G159" s="3"/>
    </row>
    <row r="160" spans="7:7">
      <c r="G160" s="3"/>
    </row>
    <row r="161" spans="7:7">
      <c r="G161" s="3"/>
    </row>
    <row r="162" spans="7:7">
      <c r="G162" s="3"/>
    </row>
    <row r="163" spans="7:7">
      <c r="G163" s="3"/>
    </row>
    <row r="164" spans="7:7">
      <c r="G164" s="3"/>
    </row>
    <row r="165" spans="7:7">
      <c r="G165" s="3"/>
    </row>
    <row r="166" spans="7:7">
      <c r="G166" s="3"/>
    </row>
    <row r="167" spans="7:7">
      <c r="G167" s="3"/>
    </row>
    <row r="168" spans="7:7">
      <c r="G168" s="3"/>
    </row>
    <row r="169" spans="7:7">
      <c r="G169" s="3"/>
    </row>
    <row r="170" spans="7:7">
      <c r="G170" s="3"/>
    </row>
    <row r="171" spans="7:7">
      <c r="G171" s="3"/>
    </row>
    <row r="172" spans="7:7">
      <c r="G172" s="3"/>
    </row>
    <row r="173" spans="7:7">
      <c r="G173" s="3"/>
    </row>
    <row r="174" spans="7:7">
      <c r="G174" s="3"/>
    </row>
    <row r="175" spans="7:7">
      <c r="G175" s="3"/>
    </row>
    <row r="176" spans="7:7">
      <c r="G176" s="3"/>
    </row>
    <row r="177" spans="7:7">
      <c r="G177" s="3"/>
    </row>
    <row r="178" spans="7:7">
      <c r="G178" s="3"/>
    </row>
    <row r="179" spans="7:7">
      <c r="G179" s="3"/>
    </row>
    <row r="180" spans="7:7">
      <c r="G180" s="3"/>
    </row>
    <row r="181" spans="7:7">
      <c r="G181" s="3"/>
    </row>
    <row r="182" spans="7:7">
      <c r="G182" s="3"/>
    </row>
    <row r="183" spans="7:7">
      <c r="G183" s="3"/>
    </row>
    <row r="184" spans="7:7">
      <c r="G184" s="3"/>
    </row>
    <row r="185" spans="7:7">
      <c r="G185" s="3"/>
    </row>
    <row r="186" spans="7:7">
      <c r="G186" s="3"/>
    </row>
    <row r="187" spans="7:7">
      <c r="G187" s="3"/>
    </row>
    <row r="188" spans="7:7">
      <c r="G188" s="3"/>
    </row>
    <row r="189" spans="7:7">
      <c r="G189" s="3"/>
    </row>
    <row r="190" spans="7:7">
      <c r="G190" s="3"/>
    </row>
    <row r="191" spans="7:7">
      <c r="G191" s="3"/>
    </row>
    <row r="192" spans="7:7">
      <c r="G192" s="3"/>
    </row>
    <row r="193" spans="7:7">
      <c r="G193" s="3"/>
    </row>
    <row r="194" spans="7:7">
      <c r="G194" s="3"/>
    </row>
    <row r="195" spans="7:7">
      <c r="G195" s="3"/>
    </row>
    <row r="196" spans="7:7">
      <c r="G196" s="3"/>
    </row>
    <row r="197" spans="7:7">
      <c r="G197" s="3"/>
    </row>
    <row r="198" spans="7:7">
      <c r="G198" s="3"/>
    </row>
    <row r="199" spans="7:7">
      <c r="G199" s="3"/>
    </row>
    <row r="200" spans="7:7">
      <c r="G200" s="3"/>
    </row>
    <row r="201" spans="7:7">
      <c r="G201" s="3"/>
    </row>
    <row r="202" spans="7:7">
      <c r="G202" s="3"/>
    </row>
    <row r="203" spans="7:7">
      <c r="G203" s="3"/>
    </row>
    <row r="204" spans="7:7">
      <c r="G204" s="3"/>
    </row>
    <row r="205" spans="7:7">
      <c r="G205" s="3"/>
    </row>
    <row r="206" spans="7:7">
      <c r="G206" s="3"/>
    </row>
    <row r="207" spans="7:7">
      <c r="G207" s="3"/>
    </row>
    <row r="208" spans="7:7">
      <c r="G208" s="3"/>
    </row>
    <row r="209" spans="7:7">
      <c r="G209" s="3"/>
    </row>
    <row r="210" spans="7:7">
      <c r="G210" s="3"/>
    </row>
    <row r="211" spans="7:7">
      <c r="G211" s="3"/>
    </row>
    <row r="212" spans="7:7">
      <c r="G212" s="3"/>
    </row>
    <row r="213" spans="7:7">
      <c r="G213" s="3"/>
    </row>
    <row r="214" spans="7:7">
      <c r="G214" s="3"/>
    </row>
    <row r="215" spans="7:7">
      <c r="G215" s="3"/>
    </row>
    <row r="216" spans="7:7">
      <c r="G216" s="3"/>
    </row>
    <row r="217" spans="7:7">
      <c r="G217" s="3"/>
    </row>
    <row r="218" spans="7:7">
      <c r="G218" s="3"/>
    </row>
    <row r="219" spans="7:7">
      <c r="G219" s="3"/>
    </row>
    <row r="220" spans="7:7">
      <c r="G220" s="3"/>
    </row>
    <row r="221" spans="7:7">
      <c r="G221" s="3"/>
    </row>
    <row r="222" spans="7:7">
      <c r="G222" s="3"/>
    </row>
    <row r="223" spans="7:7">
      <c r="G223" s="3"/>
    </row>
    <row r="224" spans="7:7">
      <c r="G224" s="3"/>
    </row>
    <row r="225" spans="7:7">
      <c r="G225" s="3"/>
    </row>
    <row r="226" spans="7:7">
      <c r="G226" s="3"/>
    </row>
    <row r="227" spans="7:7">
      <c r="G227" s="3"/>
    </row>
    <row r="228" spans="7:7">
      <c r="G228" s="3"/>
    </row>
    <row r="229" spans="7:7">
      <c r="G229" s="3"/>
    </row>
    <row r="230" spans="7:7">
      <c r="G230" s="3"/>
    </row>
    <row r="231" spans="7:7">
      <c r="G231" s="3"/>
    </row>
    <row r="232" spans="7:7">
      <c r="G232" s="3"/>
    </row>
    <row r="233" spans="7:7">
      <c r="G233" s="3"/>
    </row>
    <row r="234" spans="7:7">
      <c r="G234" s="3"/>
    </row>
    <row r="235" spans="7:7">
      <c r="G235" s="3"/>
    </row>
    <row r="236" spans="7:7">
      <c r="G236" s="3"/>
    </row>
    <row r="237" spans="7:7">
      <c r="G237" s="3"/>
    </row>
    <row r="238" spans="7:7">
      <c r="G238" s="3"/>
    </row>
    <row r="239" spans="7:7">
      <c r="G239" s="3"/>
    </row>
    <row r="240" spans="7:7">
      <c r="G240" s="3"/>
    </row>
    <row r="241" spans="7:7">
      <c r="G241" s="3"/>
    </row>
    <row r="242" spans="7:7">
      <c r="G242" s="3"/>
    </row>
    <row r="243" spans="7:7">
      <c r="G243" s="3"/>
    </row>
    <row r="244" spans="7:7">
      <c r="G244" s="3"/>
    </row>
    <row r="245" spans="7:7">
      <c r="G245" s="3"/>
    </row>
    <row r="246" spans="7:7">
      <c r="G246" s="3"/>
    </row>
    <row r="247" spans="7:7">
      <c r="G247" s="3"/>
    </row>
    <row r="248" spans="7:7">
      <c r="G248" s="3"/>
    </row>
    <row r="249" spans="7:7">
      <c r="G249" s="3"/>
    </row>
    <row r="250" spans="7:7">
      <c r="G250" s="3"/>
    </row>
    <row r="251" spans="7:7">
      <c r="G251" s="3"/>
    </row>
    <row r="252" spans="7:7">
      <c r="G252" s="3"/>
    </row>
    <row r="253" spans="7:7">
      <c r="G253" s="3"/>
    </row>
    <row r="254" spans="7:7">
      <c r="G254" s="3"/>
    </row>
    <row r="255" spans="7:7">
      <c r="G255" s="3"/>
    </row>
    <row r="256" spans="7:7">
      <c r="G256" s="3"/>
    </row>
    <row r="257" spans="7:7">
      <c r="G257" s="3"/>
    </row>
    <row r="258" spans="7:7">
      <c r="G258" s="3"/>
    </row>
    <row r="259" spans="7:7">
      <c r="G259" s="3"/>
    </row>
    <row r="260" spans="7:7">
      <c r="G260" s="3"/>
    </row>
    <row r="261" spans="7:7">
      <c r="G261" s="3"/>
    </row>
    <row r="262" spans="7:7">
      <c r="G262" s="3"/>
    </row>
    <row r="263" spans="7:7">
      <c r="G263" s="3"/>
    </row>
    <row r="264" spans="7:7">
      <c r="G264" s="3"/>
    </row>
    <row r="265" spans="7:7">
      <c r="G265" s="3"/>
    </row>
    <row r="266" spans="7:7">
      <c r="G266" s="3"/>
    </row>
    <row r="267" spans="7:7">
      <c r="G267" s="3"/>
    </row>
    <row r="268" spans="7:7">
      <c r="G268" s="3"/>
    </row>
    <row r="269" spans="7:7">
      <c r="G269" s="3"/>
    </row>
    <row r="270" spans="7:7">
      <c r="G270" s="3"/>
    </row>
    <row r="271" spans="7:7">
      <c r="G271" s="3"/>
    </row>
    <row r="272" spans="7:7">
      <c r="G272" s="3"/>
    </row>
    <row r="273" spans="7:7">
      <c r="G273" s="3"/>
    </row>
    <row r="274" spans="7:7">
      <c r="G274" s="3"/>
    </row>
    <row r="275" spans="7:7">
      <c r="G275" s="3"/>
    </row>
    <row r="276" spans="7:7">
      <c r="G276" s="3"/>
    </row>
    <row r="277" spans="7:7">
      <c r="G277" s="3"/>
    </row>
    <row r="278" spans="7:7">
      <c r="G278" s="3"/>
    </row>
    <row r="279" spans="7:7">
      <c r="G279" s="3"/>
    </row>
    <row r="280" spans="7:7">
      <c r="G280" s="3"/>
    </row>
    <row r="281" spans="7:7">
      <c r="G281" s="3"/>
    </row>
    <row r="282" spans="7:7">
      <c r="G282" s="3"/>
    </row>
    <row r="283" spans="7:7">
      <c r="G283" s="3"/>
    </row>
    <row r="284" spans="7:7">
      <c r="G284" s="3"/>
    </row>
    <row r="285" spans="7:7">
      <c r="G285" s="3"/>
    </row>
    <row r="286" spans="7:7">
      <c r="G286" s="3"/>
    </row>
    <row r="287" spans="7:7">
      <c r="G287" s="3"/>
    </row>
    <row r="288" spans="7:7">
      <c r="G288" s="3"/>
    </row>
    <row r="289" spans="7:7">
      <c r="G289" s="3"/>
    </row>
    <row r="290" spans="7:7">
      <c r="G290" s="3"/>
    </row>
    <row r="291" spans="7:7">
      <c r="G291" s="3"/>
    </row>
    <row r="292" spans="7:7">
      <c r="G292" s="3"/>
    </row>
    <row r="293" spans="7:7">
      <c r="G293" s="3"/>
    </row>
    <row r="294" spans="7:7">
      <c r="G294" s="3"/>
    </row>
    <row r="295" spans="7:7">
      <c r="G295" s="3"/>
    </row>
    <row r="296" spans="7:7">
      <c r="G296" s="3"/>
    </row>
    <row r="297" spans="7:7">
      <c r="G297" s="3"/>
    </row>
    <row r="298" spans="7:7">
      <c r="G298" s="3"/>
    </row>
    <row r="299" spans="7:7">
      <c r="G299" s="3"/>
    </row>
    <row r="300" spans="7:7">
      <c r="G300" s="3"/>
    </row>
    <row r="301" spans="7:7">
      <c r="G301" s="3"/>
    </row>
    <row r="302" spans="7:7">
      <c r="G302" s="3"/>
    </row>
    <row r="303" spans="7:7">
      <c r="G303" s="3"/>
    </row>
    <row r="304" spans="7:7">
      <c r="G304" s="3"/>
    </row>
    <row r="305" spans="7:7">
      <c r="G305" s="3"/>
    </row>
    <row r="306" spans="7:7">
      <c r="G306" s="3"/>
    </row>
    <row r="307" spans="7:7">
      <c r="G307" s="3"/>
    </row>
    <row r="308" spans="7:7">
      <c r="G308" s="3"/>
    </row>
    <row r="309" spans="7:7">
      <c r="G309" s="3"/>
    </row>
    <row r="310" spans="7:7">
      <c r="G310" s="3"/>
    </row>
    <row r="311" spans="7:7">
      <c r="G311" s="3"/>
    </row>
    <row r="312" spans="7:7">
      <c r="G312" s="3"/>
    </row>
    <row r="313" spans="7:7">
      <c r="G313" s="3"/>
    </row>
    <row r="314" spans="7:7">
      <c r="G314" s="3"/>
    </row>
    <row r="315" spans="7:7">
      <c r="G315" s="3"/>
    </row>
    <row r="316" spans="7:7">
      <c r="G316" s="3"/>
    </row>
    <row r="317" spans="7:7">
      <c r="G317" s="3"/>
    </row>
    <row r="318" spans="7:7">
      <c r="G318" s="3"/>
    </row>
    <row r="319" spans="7:7">
      <c r="G319" s="3"/>
    </row>
    <row r="320" spans="7:7">
      <c r="G320" s="3"/>
    </row>
    <row r="321" spans="7:7">
      <c r="G321" s="3"/>
    </row>
    <row r="322" spans="7:7">
      <c r="G322" s="3"/>
    </row>
    <row r="323" spans="7:7">
      <c r="G323" s="3"/>
    </row>
    <row r="324" spans="7:7">
      <c r="G324" s="3"/>
    </row>
    <row r="325" spans="7:7">
      <c r="G325" s="3"/>
    </row>
    <row r="326" spans="7:7">
      <c r="G326" s="3"/>
    </row>
    <row r="327" spans="7:7">
      <c r="G327" s="3"/>
    </row>
    <row r="328" spans="7:7">
      <c r="G328" s="3"/>
    </row>
    <row r="329" spans="7:7">
      <c r="G329" s="3"/>
    </row>
    <row r="330" spans="7:7">
      <c r="G330" s="3"/>
    </row>
    <row r="331" spans="7:7">
      <c r="G331" s="3"/>
    </row>
    <row r="332" spans="7:7">
      <c r="G332" s="3"/>
    </row>
    <row r="333" spans="7:7">
      <c r="G333" s="3"/>
    </row>
    <row r="334" spans="7:7">
      <c r="G334" s="3"/>
    </row>
    <row r="335" spans="7:7">
      <c r="G335" s="3"/>
    </row>
    <row r="336" spans="7:7">
      <c r="G336" s="3"/>
    </row>
    <row r="337" spans="7:7">
      <c r="G337" s="3"/>
    </row>
    <row r="338" spans="7:7">
      <c r="G338" s="3"/>
    </row>
    <row r="339" spans="7:7">
      <c r="G339" s="3"/>
    </row>
    <row r="340" spans="7:7">
      <c r="G340" s="3"/>
    </row>
    <row r="341" spans="7:7">
      <c r="G341" s="3"/>
    </row>
    <row r="342" spans="7:7">
      <c r="G342" s="3"/>
    </row>
    <row r="343" spans="7:7">
      <c r="G343" s="3"/>
    </row>
    <row r="344" spans="7:7">
      <c r="G344" s="3"/>
    </row>
    <row r="345" spans="7:7">
      <c r="G345" s="3"/>
    </row>
    <row r="346" spans="7:7">
      <c r="G346" s="3"/>
    </row>
    <row r="347" spans="7:7">
      <c r="G347" s="3"/>
    </row>
    <row r="348" spans="7:7">
      <c r="G348" s="3"/>
    </row>
    <row r="349" spans="7:7">
      <c r="G349" s="3"/>
    </row>
    <row r="350" spans="7:7">
      <c r="G350" s="3"/>
    </row>
    <row r="351" spans="7:7">
      <c r="G351" s="3"/>
    </row>
    <row r="352" spans="7:7">
      <c r="G352" s="3"/>
    </row>
    <row r="353" spans="7:7">
      <c r="G353" s="3"/>
    </row>
    <row r="354" spans="7:7">
      <c r="G354" s="3"/>
    </row>
    <row r="355" spans="7:7">
      <c r="G355" s="3"/>
    </row>
    <row r="356" spans="7:7">
      <c r="G356" s="3"/>
    </row>
    <row r="357" spans="7:7">
      <c r="G357" s="3"/>
    </row>
    <row r="358" spans="7:7">
      <c r="G358" s="3"/>
    </row>
    <row r="359" spans="7:7">
      <c r="G359" s="3"/>
    </row>
    <row r="360" spans="7:7">
      <c r="G360" s="3"/>
    </row>
    <row r="361" spans="7:7">
      <c r="G361" s="3"/>
    </row>
    <row r="362" spans="7:7">
      <c r="G362" s="3"/>
    </row>
    <row r="363" spans="7:7">
      <c r="G363" s="3"/>
    </row>
    <row r="364" spans="7:7">
      <c r="G364" s="3"/>
    </row>
    <row r="365" spans="7:7">
      <c r="G365" s="3"/>
    </row>
    <row r="366" spans="7:7">
      <c r="G366" s="3"/>
    </row>
    <row r="367" spans="7:7">
      <c r="G367" s="3"/>
    </row>
    <row r="368" spans="7:7">
      <c r="G368" s="3"/>
    </row>
    <row r="369" spans="7:7">
      <c r="G369" s="3"/>
    </row>
    <row r="370" spans="7:7">
      <c r="G370" s="3"/>
    </row>
    <row r="371" spans="7:7">
      <c r="G371" s="3"/>
    </row>
    <row r="372" spans="7:7">
      <c r="G372" s="3"/>
    </row>
    <row r="373" spans="7:7">
      <c r="G373" s="3"/>
    </row>
    <row r="374" spans="7:7">
      <c r="G374" s="3"/>
    </row>
    <row r="375" spans="7:7">
      <c r="G375" s="3"/>
    </row>
    <row r="376" spans="7:7">
      <c r="G376" s="3"/>
    </row>
    <row r="377" spans="7:7">
      <c r="G377" s="3"/>
    </row>
    <row r="378" spans="7:7">
      <c r="G378" s="3"/>
    </row>
    <row r="379" spans="7:7">
      <c r="G379" s="3"/>
    </row>
    <row r="380" spans="7:7">
      <c r="G380" s="3"/>
    </row>
    <row r="381" spans="7:7">
      <c r="G381" s="3"/>
    </row>
    <row r="382" spans="7:7">
      <c r="G382" s="3"/>
    </row>
    <row r="383" spans="7:7">
      <c r="G383" s="3"/>
    </row>
    <row r="384" spans="7:7">
      <c r="G384" s="3"/>
    </row>
    <row r="385" spans="7:7">
      <c r="G385" s="3"/>
    </row>
    <row r="386" spans="7:7">
      <c r="G386" s="3"/>
    </row>
    <row r="387" spans="7:7">
      <c r="G387" s="3"/>
    </row>
    <row r="388" spans="7:7">
      <c r="G388" s="3"/>
    </row>
    <row r="389" spans="7:7">
      <c r="G389" s="3"/>
    </row>
    <row r="390" spans="7:7">
      <c r="G390" s="3"/>
    </row>
    <row r="391" spans="7:7">
      <c r="G391" s="3"/>
    </row>
    <row r="392" spans="7:7">
      <c r="G392" s="3"/>
    </row>
    <row r="393" spans="7:7">
      <c r="G393" s="3"/>
    </row>
    <row r="394" spans="7:7">
      <c r="G394" s="3"/>
    </row>
    <row r="395" spans="7:7">
      <c r="G395" s="3"/>
    </row>
    <row r="396" spans="7:7">
      <c r="G396" s="3"/>
    </row>
    <row r="397" spans="7:7">
      <c r="G397" s="3"/>
    </row>
    <row r="398" spans="7:7">
      <c r="G398" s="3"/>
    </row>
    <row r="399" spans="7:7">
      <c r="G399" s="3"/>
    </row>
    <row r="400" spans="7:7">
      <c r="G400" s="3"/>
    </row>
    <row r="401" spans="7:7">
      <c r="G401" s="3"/>
    </row>
    <row r="402" spans="7:7">
      <c r="G402" s="3"/>
    </row>
    <row r="403" spans="7:7">
      <c r="G403" s="3"/>
    </row>
    <row r="404" spans="7:7">
      <c r="G404" s="3"/>
    </row>
    <row r="405" spans="7:7">
      <c r="G405" s="3"/>
    </row>
    <row r="406" spans="7:7">
      <c r="G406" s="3"/>
    </row>
    <row r="407" spans="7:7">
      <c r="G407" s="3"/>
    </row>
    <row r="408" spans="7:7">
      <c r="G408" s="3"/>
    </row>
    <row r="409" spans="7:7">
      <c r="G409" s="3"/>
    </row>
    <row r="410" spans="7:7">
      <c r="G410" s="3"/>
    </row>
    <row r="411" spans="7:7">
      <c r="G411" s="3"/>
    </row>
    <row r="412" spans="7:7">
      <c r="G412" s="3"/>
    </row>
    <row r="413" spans="7:7">
      <c r="G413" s="3"/>
    </row>
    <row r="414" spans="7:7">
      <c r="G414" s="3"/>
    </row>
    <row r="415" spans="7:7">
      <c r="G415" s="3"/>
    </row>
    <row r="416" spans="7:7">
      <c r="G416" s="3"/>
    </row>
    <row r="417" spans="7:7">
      <c r="G417" s="3"/>
    </row>
    <row r="418" spans="7:7">
      <c r="G418" s="3"/>
    </row>
    <row r="419" spans="7:7">
      <c r="G419" s="3"/>
    </row>
    <row r="420" spans="7:7">
      <c r="G420" s="3"/>
    </row>
    <row r="421" spans="7:7">
      <c r="G421" s="3"/>
    </row>
    <row r="422" spans="7:7">
      <c r="G422" s="3"/>
    </row>
    <row r="423" spans="7:7">
      <c r="G423" s="3"/>
    </row>
    <row r="424" spans="7:7">
      <c r="G424" s="3"/>
    </row>
    <row r="425" spans="7:7">
      <c r="G425" s="3"/>
    </row>
    <row r="426" spans="7:7">
      <c r="G426" s="3"/>
    </row>
    <row r="427" spans="7:7">
      <c r="G427" s="3"/>
    </row>
    <row r="428" spans="7:7">
      <c r="G428" s="3"/>
    </row>
    <row r="429" spans="7:7">
      <c r="G429" s="3"/>
    </row>
    <row r="430" spans="7:7">
      <c r="G430" s="3"/>
    </row>
    <row r="431" spans="7:7">
      <c r="G431" s="3"/>
    </row>
    <row r="432" spans="7:7">
      <c r="G432" s="3"/>
    </row>
    <row r="433" spans="7:7">
      <c r="G433" s="3"/>
    </row>
    <row r="434" spans="7:7">
      <c r="G434" s="3"/>
    </row>
    <row r="435" spans="7:7">
      <c r="G435" s="3"/>
    </row>
    <row r="436" spans="7:7">
      <c r="G436" s="3"/>
    </row>
    <row r="437" spans="7:7">
      <c r="G437" s="3"/>
    </row>
    <row r="438" spans="7:7">
      <c r="G438" s="3"/>
    </row>
    <row r="439" spans="7:7">
      <c r="G439" s="3"/>
    </row>
    <row r="440" spans="7:7">
      <c r="G440" s="3"/>
    </row>
    <row r="441" spans="7:7">
      <c r="G441" s="3"/>
    </row>
    <row r="442" spans="7:7">
      <c r="G442" s="3"/>
    </row>
    <row r="443" spans="7:7">
      <c r="G443" s="3"/>
    </row>
    <row r="444" spans="7:7">
      <c r="G444" s="3"/>
    </row>
    <row r="445" spans="7:7">
      <c r="G445" s="3"/>
    </row>
    <row r="446" spans="7:7">
      <c r="G446" s="3"/>
    </row>
    <row r="447" spans="7:7">
      <c r="G447" s="3"/>
    </row>
    <row r="448" spans="7:7">
      <c r="G448" s="3"/>
    </row>
    <row r="449" spans="7:7">
      <c r="G449" s="3"/>
    </row>
    <row r="450" spans="7:7">
      <c r="G450" s="3"/>
    </row>
    <row r="451" spans="7:7">
      <c r="G451" s="3"/>
    </row>
    <row r="452" spans="7:7">
      <c r="G452" s="3"/>
    </row>
    <row r="453" spans="7:7">
      <c r="G453" s="3"/>
    </row>
    <row r="454" spans="7:7">
      <c r="G454" s="3"/>
    </row>
    <row r="455" spans="7:7">
      <c r="G455" s="3"/>
    </row>
    <row r="456" spans="7:7">
      <c r="G456" s="3"/>
    </row>
    <row r="457" spans="7:7">
      <c r="G457" s="3"/>
    </row>
    <row r="458" spans="7:7">
      <c r="G458" s="3"/>
    </row>
    <row r="459" spans="7:7">
      <c r="G459" s="3"/>
    </row>
    <row r="460" spans="7:7">
      <c r="G460" s="3"/>
    </row>
    <row r="461" spans="7:7">
      <c r="G461" s="3"/>
    </row>
    <row r="462" spans="7:7">
      <c r="G462" s="3"/>
    </row>
    <row r="463" spans="7:7">
      <c r="G463" s="3"/>
    </row>
    <row r="464" spans="7:7">
      <c r="G464" s="3"/>
    </row>
    <row r="465" spans="7:7">
      <c r="G465" s="3"/>
    </row>
    <row r="466" spans="7:7">
      <c r="G466" s="3"/>
    </row>
    <row r="467" spans="7:7">
      <c r="G467" s="3"/>
    </row>
    <row r="468" spans="7:7">
      <c r="G468" s="3"/>
    </row>
    <row r="469" spans="7:7">
      <c r="G469" s="3"/>
    </row>
    <row r="470" spans="7:7">
      <c r="G470" s="3"/>
    </row>
    <row r="471" spans="7:7">
      <c r="G471" s="3"/>
    </row>
    <row r="472" spans="7:7">
      <c r="G472" s="3"/>
    </row>
    <row r="473" spans="7:7">
      <c r="G473" s="3"/>
    </row>
    <row r="474" spans="7:7">
      <c r="G474" s="3"/>
    </row>
    <row r="475" spans="7:7">
      <c r="G475" s="3"/>
    </row>
    <row r="476" spans="7:7">
      <c r="G476" s="3"/>
    </row>
    <row r="477" spans="7:7">
      <c r="G477" s="3"/>
    </row>
    <row r="478" spans="7:7">
      <c r="G478" s="3"/>
    </row>
    <row r="479" spans="7:7">
      <c r="G479" s="3"/>
    </row>
    <row r="480" spans="7:7">
      <c r="G480" s="3"/>
    </row>
    <row r="481" spans="7:7">
      <c r="G481" s="3"/>
    </row>
    <row r="482" spans="7:7">
      <c r="G482" s="3"/>
    </row>
    <row r="483" spans="7:7">
      <c r="G483" s="3"/>
    </row>
    <row r="484" spans="7:7">
      <c r="G484" s="3"/>
    </row>
    <row r="485" spans="7:7">
      <c r="G485" s="3"/>
    </row>
    <row r="486" spans="7:7">
      <c r="G486" s="3"/>
    </row>
    <row r="487" spans="7:7">
      <c r="G487" s="3"/>
    </row>
    <row r="488" spans="7:7">
      <c r="G488" s="3"/>
    </row>
    <row r="489" spans="7:7">
      <c r="G489" s="3"/>
    </row>
    <row r="490" spans="7:7">
      <c r="G490" s="3"/>
    </row>
    <row r="491" spans="7:7">
      <c r="G491" s="3"/>
    </row>
    <row r="492" spans="7:7">
      <c r="G492" s="3"/>
    </row>
    <row r="493" spans="7:7">
      <c r="G493" s="3"/>
    </row>
    <row r="494" spans="7:7">
      <c r="G494" s="3"/>
    </row>
    <row r="495" spans="7:7">
      <c r="G495" s="3"/>
    </row>
    <row r="496" spans="7:7">
      <c r="G496" s="3"/>
    </row>
    <row r="497" spans="7:7">
      <c r="G497" s="3"/>
    </row>
    <row r="498" spans="7:7">
      <c r="G498" s="3"/>
    </row>
    <row r="499" spans="7:7">
      <c r="G499" s="3"/>
    </row>
    <row r="500" spans="7:7">
      <c r="G500" s="3"/>
    </row>
    <row r="501" spans="7:7">
      <c r="G501" s="3"/>
    </row>
    <row r="502" spans="7:7">
      <c r="G502" s="3"/>
    </row>
    <row r="503" spans="7:7">
      <c r="G503" s="3"/>
    </row>
    <row r="504" spans="7:7">
      <c r="G504" s="3"/>
    </row>
    <row r="505" spans="7:7">
      <c r="G505" s="3"/>
    </row>
    <row r="506" spans="7:7">
      <c r="G506" s="3"/>
    </row>
    <row r="507" spans="7:7">
      <c r="G507" s="3"/>
    </row>
    <row r="508" spans="7:7">
      <c r="G508" s="3"/>
    </row>
    <row r="509" spans="7:7">
      <c r="G509" s="3"/>
    </row>
    <row r="510" spans="7:7">
      <c r="G510" s="3"/>
    </row>
    <row r="511" spans="7:7">
      <c r="G511" s="3"/>
    </row>
    <row r="512" spans="7:7">
      <c r="G512" s="3"/>
    </row>
    <row r="513" spans="7:7">
      <c r="G513" s="3"/>
    </row>
    <row r="514" spans="7:7">
      <c r="G514" s="3"/>
    </row>
    <row r="515" spans="7:7">
      <c r="G515" s="3"/>
    </row>
    <row r="516" spans="7:7">
      <c r="G516" s="3"/>
    </row>
    <row r="517" spans="7:7">
      <c r="G517" s="3"/>
    </row>
    <row r="518" spans="7:7">
      <c r="G518" s="3"/>
    </row>
    <row r="519" spans="7:7">
      <c r="G519" s="3"/>
    </row>
    <row r="520" spans="7:7">
      <c r="G520" s="3"/>
    </row>
    <row r="521" spans="7:7">
      <c r="G521" s="3"/>
    </row>
    <row r="522" spans="7:7">
      <c r="G522" s="3"/>
    </row>
    <row r="523" spans="7:7">
      <c r="G523" s="3"/>
    </row>
  </sheetData>
  <mergeCells count="4">
    <mergeCell ref="A11:G11"/>
    <mergeCell ref="A20:F20"/>
    <mergeCell ref="A21:F21"/>
    <mergeCell ref="A22:F22"/>
  </mergeCells>
  <phoneticPr fontId="1" type="noConversion"/>
  <pageMargins left="0.511811024" right="0.511811024" top="0.78740157499999996" bottom="0.78740157499999996" header="0.31496062000000002" footer="0.31496062000000002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CC0D-C0B7-4CD4-BDAF-D376FD4B5AEB}">
  <sheetPr>
    <tabColor rgb="FF00B050"/>
  </sheetPr>
  <dimension ref="A1:E19"/>
  <sheetViews>
    <sheetView showGridLines="0" workbookViewId="0">
      <selection activeCell="A23" sqref="A23"/>
    </sheetView>
  </sheetViews>
  <sheetFormatPr defaultRowHeight="15"/>
  <cols>
    <col min="1" max="1" width="67.42578125" customWidth="1"/>
    <col min="2" max="2" width="14.42578125" bestFit="1" customWidth="1"/>
    <col min="3" max="3" width="11.85546875" bestFit="1" customWidth="1"/>
    <col min="4" max="4" width="14.5703125" bestFit="1" customWidth="1"/>
    <col min="5" max="5" width="15.7109375" bestFit="1" customWidth="1"/>
  </cols>
  <sheetData>
    <row r="1" spans="1:5">
      <c r="A1" s="252" t="s">
        <v>1159</v>
      </c>
      <c r="B1" s="252" t="s">
        <v>345</v>
      </c>
      <c r="C1" s="252" t="s">
        <v>1150</v>
      </c>
      <c r="D1" s="252" t="s">
        <v>1151</v>
      </c>
      <c r="E1" s="258" t="s">
        <v>1152</v>
      </c>
    </row>
    <row r="2" spans="1:5">
      <c r="A2" s="231" t="s">
        <v>1094</v>
      </c>
      <c r="B2" s="251">
        <v>306000</v>
      </c>
      <c r="C2" s="233">
        <v>0.38315903353768482</v>
      </c>
      <c r="D2" s="233">
        <v>0.38315903353768482</v>
      </c>
      <c r="E2" s="234" t="str">
        <f>IF(D2&lt;=0.8,"A",IF(D2&lt;=0.95,"B","C"))</f>
        <v>A</v>
      </c>
    </row>
    <row r="3" spans="1:5">
      <c r="A3" s="231" t="s">
        <v>1106</v>
      </c>
      <c r="B3" s="251">
        <v>96000</v>
      </c>
      <c r="C3" s="233">
        <v>0.12020675561966583</v>
      </c>
      <c r="D3" s="233">
        <v>0.50336578915735064</v>
      </c>
      <c r="E3" s="234" t="str">
        <f t="shared" ref="E3:E18" si="0">IF(D3&lt;=0.8,"A",IF(D3&lt;=0.95,"B","C"))</f>
        <v>A</v>
      </c>
    </row>
    <row r="4" spans="1:5">
      <c r="A4" s="231" t="s">
        <v>1102</v>
      </c>
      <c r="B4" s="251">
        <v>88560</v>
      </c>
      <c r="C4" s="233">
        <v>0.11089073205914173</v>
      </c>
      <c r="D4" s="233">
        <v>0.61425652121649232</v>
      </c>
      <c r="E4" s="234" t="str">
        <f t="shared" si="0"/>
        <v>A</v>
      </c>
    </row>
    <row r="5" spans="1:5">
      <c r="A5" s="231" t="s">
        <v>1107</v>
      </c>
      <c r="B5" s="251">
        <v>57600</v>
      </c>
      <c r="C5" s="233">
        <v>7.2124053371799501E-2</v>
      </c>
      <c r="D5" s="233">
        <v>0.68638057458829183</v>
      </c>
      <c r="E5" s="234" t="str">
        <f t="shared" si="0"/>
        <v>A</v>
      </c>
    </row>
    <row r="6" spans="1:5" ht="30">
      <c r="A6" s="231" t="s">
        <v>1153</v>
      </c>
      <c r="B6" s="251">
        <v>45750</v>
      </c>
      <c r="C6" s="233">
        <v>5.7286031974996994E-2</v>
      </c>
      <c r="D6" s="233">
        <v>0.74366660656328887</v>
      </c>
      <c r="E6" s="234" t="str">
        <f t="shared" si="0"/>
        <v>A</v>
      </c>
    </row>
    <row r="7" spans="1:5">
      <c r="A7" s="231" t="s">
        <v>1099</v>
      </c>
      <c r="B7" s="251">
        <v>37800</v>
      </c>
      <c r="C7" s="233">
        <v>4.7331410025243416E-2</v>
      </c>
      <c r="D7" s="233">
        <v>0.7909980165885323</v>
      </c>
      <c r="E7" s="234" t="str">
        <f t="shared" si="0"/>
        <v>A</v>
      </c>
    </row>
    <row r="8" spans="1:5" ht="30">
      <c r="A8" s="231" t="s">
        <v>1158</v>
      </c>
      <c r="B8" s="251">
        <v>32000</v>
      </c>
      <c r="C8" s="233">
        <v>4.0068918539888608E-2</v>
      </c>
      <c r="D8" s="233">
        <v>0.83106693512842089</v>
      </c>
      <c r="E8" s="234" t="str">
        <f t="shared" si="0"/>
        <v>B</v>
      </c>
    </row>
    <row r="9" spans="1:5" ht="30">
      <c r="A9" s="231" t="s">
        <v>1154</v>
      </c>
      <c r="B9" s="251">
        <v>30600</v>
      </c>
      <c r="C9" s="233">
        <v>3.8315903353768485E-2</v>
      </c>
      <c r="D9" s="233">
        <v>0.86938283848218934</v>
      </c>
      <c r="E9" s="234" t="str">
        <f t="shared" si="0"/>
        <v>B</v>
      </c>
    </row>
    <row r="10" spans="1:5" ht="30">
      <c r="A10" s="231" t="s">
        <v>1096</v>
      </c>
      <c r="B10" s="251">
        <v>25774</v>
      </c>
      <c r="C10" s="233">
        <v>3.2273009576471529E-2</v>
      </c>
      <c r="D10" s="233">
        <v>0.90165584805866095</v>
      </c>
      <c r="E10" s="234" t="str">
        <f t="shared" si="0"/>
        <v>B</v>
      </c>
    </row>
    <row r="11" spans="1:5" ht="30">
      <c r="A11" s="231" t="s">
        <v>1156</v>
      </c>
      <c r="B11" s="251">
        <v>21450</v>
      </c>
      <c r="C11" s="233">
        <v>2.6858696958769083E-2</v>
      </c>
      <c r="D11" s="233">
        <v>0.92851454501743003</v>
      </c>
      <c r="E11" s="234" t="str">
        <f t="shared" si="0"/>
        <v>B</v>
      </c>
    </row>
    <row r="12" spans="1:5" ht="30">
      <c r="A12" s="231" t="s">
        <v>1155</v>
      </c>
      <c r="B12" s="251">
        <v>21450</v>
      </c>
      <c r="C12" s="233">
        <v>2.6858696958769083E-2</v>
      </c>
      <c r="D12" s="233">
        <v>0.95537324197619911</v>
      </c>
      <c r="E12" s="234" t="str">
        <f t="shared" si="0"/>
        <v>C</v>
      </c>
    </row>
    <row r="13" spans="1:5">
      <c r="A13" s="231" t="s">
        <v>1104</v>
      </c>
      <c r="B13" s="251">
        <v>18000</v>
      </c>
      <c r="C13" s="233">
        <v>2.2538766678687341E-2</v>
      </c>
      <c r="D13" s="233">
        <v>0.97791200865488637</v>
      </c>
      <c r="E13" s="234" t="str">
        <f t="shared" si="0"/>
        <v>C</v>
      </c>
    </row>
    <row r="14" spans="1:5" ht="30">
      <c r="A14" s="231" t="s">
        <v>1157</v>
      </c>
      <c r="B14" s="251">
        <v>6400</v>
      </c>
      <c r="C14" s="233">
        <v>8.0137837079777216E-3</v>
      </c>
      <c r="D14" s="233">
        <v>0.98592579236286415</v>
      </c>
      <c r="E14" s="234" t="str">
        <f t="shared" si="0"/>
        <v>C</v>
      </c>
    </row>
    <row r="15" spans="1:5">
      <c r="A15" s="231" t="s">
        <v>1103</v>
      </c>
      <c r="B15" s="251">
        <v>4680</v>
      </c>
      <c r="C15" s="233">
        <v>5.8600793364587088E-3</v>
      </c>
      <c r="D15" s="233">
        <v>0.99178587169932286</v>
      </c>
      <c r="E15" s="234" t="str">
        <f t="shared" si="0"/>
        <v>C</v>
      </c>
    </row>
    <row r="16" spans="1:5">
      <c r="A16" s="231" t="s">
        <v>1105</v>
      </c>
      <c r="B16" s="251">
        <v>3000</v>
      </c>
      <c r="C16" s="233">
        <v>3.7564611131145572E-3</v>
      </c>
      <c r="D16" s="233">
        <v>0.99554233281243742</v>
      </c>
      <c r="E16" s="234" t="str">
        <f t="shared" si="0"/>
        <v>C</v>
      </c>
    </row>
    <row r="17" spans="1:5">
      <c r="A17" s="231" t="s">
        <v>1101</v>
      </c>
      <c r="B17" s="251">
        <v>2160</v>
      </c>
      <c r="C17" s="233">
        <v>2.7046520014424812E-3</v>
      </c>
      <c r="D17" s="233">
        <v>0.99824698481387986</v>
      </c>
      <c r="E17" s="234" t="str">
        <f t="shared" si="0"/>
        <v>C</v>
      </c>
    </row>
    <row r="18" spans="1:5">
      <c r="A18" s="231" t="s">
        <v>1142</v>
      </c>
      <c r="B18" s="251">
        <v>1400</v>
      </c>
      <c r="C18" s="233">
        <v>1.7530151861201266E-3</v>
      </c>
      <c r="D18" s="233">
        <v>1</v>
      </c>
      <c r="E18" s="234" t="str">
        <f t="shared" si="0"/>
        <v>C</v>
      </c>
    </row>
    <row r="19" spans="1:5">
      <c r="A19" s="253" t="s">
        <v>1149</v>
      </c>
      <c r="B19" s="254">
        <v>798624</v>
      </c>
      <c r="C19" s="255">
        <v>1</v>
      </c>
      <c r="D19" s="255"/>
      <c r="E19" s="259"/>
    </row>
  </sheetData>
  <conditionalFormatting sqref="E2:E18">
    <cfRule type="containsText" dxfId="2" priority="1" operator="containsText" text="C">
      <formula>NOT(ISERROR(SEARCH("C",E2)))</formula>
    </cfRule>
    <cfRule type="containsText" dxfId="1" priority="2" operator="containsText" text="B">
      <formula>NOT(ISERROR(SEARCH("B",E2)))</formula>
    </cfRule>
    <cfRule type="containsText" dxfId="0" priority="3" operator="containsText" text="A">
      <formula>NOT(ISERROR(SEARCH("A",E2)))</formula>
    </cfRule>
  </conditionalFormatting>
  <pageMargins left="0.511811024" right="0.511811024" top="0.78740157499999996" bottom="0.78740157499999996" header="0.31496062000000002" footer="0.31496062000000002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5C89-555D-4714-844A-225E1C396DD3}">
  <sheetPr>
    <tabColor rgb="FF00B050"/>
  </sheetPr>
  <dimension ref="A1:L519"/>
  <sheetViews>
    <sheetView showGridLines="0" workbookViewId="0">
      <selection activeCell="A5" sqref="A5"/>
    </sheetView>
  </sheetViews>
  <sheetFormatPr defaultRowHeight="12.75"/>
  <cols>
    <col min="1" max="1" width="97.7109375" style="3" bestFit="1" customWidth="1"/>
    <col min="2" max="2" width="23.140625" style="3" customWidth="1"/>
    <col min="3" max="3" width="10.42578125" style="3" customWidth="1"/>
    <col min="4" max="4" width="10.140625" style="3" customWidth="1"/>
    <col min="5" max="5" width="24" style="3" customWidth="1"/>
    <col min="6" max="6" width="17.42578125" style="35" customWidth="1"/>
    <col min="7" max="8" width="12.140625" style="3" bestFit="1" customWidth="1"/>
    <col min="9" max="16384" width="9.140625" style="3"/>
  </cols>
  <sheetData>
    <row r="1" spans="1:12">
      <c r="A1" s="242" t="s">
        <v>1086</v>
      </c>
      <c r="B1" s="243" t="s">
        <v>341</v>
      </c>
      <c r="C1" s="243" t="s">
        <v>700</v>
      </c>
      <c r="D1" s="243" t="s">
        <v>701</v>
      </c>
      <c r="E1" s="243" t="s">
        <v>1140</v>
      </c>
      <c r="F1" s="244" t="s">
        <v>695</v>
      </c>
    </row>
    <row r="2" spans="1:12">
      <c r="A2" s="238" t="s">
        <v>1153</v>
      </c>
      <c r="B2" s="17" t="s">
        <v>206</v>
      </c>
      <c r="C2" s="17" t="s">
        <v>1088</v>
      </c>
      <c r="D2" s="18">
        <v>3</v>
      </c>
      <c r="E2" s="222">
        <v>15250</v>
      </c>
      <c r="F2" s="240">
        <f t="shared" ref="F2:F18" si="0">D2*E2</f>
        <v>45750</v>
      </c>
    </row>
    <row r="3" spans="1:12">
      <c r="A3" s="238" t="s">
        <v>1154</v>
      </c>
      <c r="B3" s="17" t="s">
        <v>206</v>
      </c>
      <c r="C3" s="17" t="s">
        <v>1088</v>
      </c>
      <c r="D3" s="18">
        <v>3</v>
      </c>
      <c r="E3" s="222">
        <v>10200</v>
      </c>
      <c r="F3" s="240">
        <f t="shared" si="0"/>
        <v>30600</v>
      </c>
    </row>
    <row r="4" spans="1:12">
      <c r="A4" s="238" t="s">
        <v>1155</v>
      </c>
      <c r="B4" s="17" t="s">
        <v>206</v>
      </c>
      <c r="C4" s="17" t="s">
        <v>1088</v>
      </c>
      <c r="D4" s="18">
        <v>3</v>
      </c>
      <c r="E4" s="222">
        <v>7150</v>
      </c>
      <c r="F4" s="240">
        <f t="shared" si="0"/>
        <v>21450</v>
      </c>
    </row>
    <row r="5" spans="1:12">
      <c r="A5" s="239" t="s">
        <v>1156</v>
      </c>
      <c r="B5" s="184" t="s">
        <v>206</v>
      </c>
      <c r="C5" s="17" t="s">
        <v>1088</v>
      </c>
      <c r="D5" s="18">
        <v>3</v>
      </c>
      <c r="E5" s="222">
        <v>7150</v>
      </c>
      <c r="F5" s="240">
        <f t="shared" si="0"/>
        <v>21450</v>
      </c>
    </row>
    <row r="6" spans="1:12">
      <c r="A6" s="238" t="s">
        <v>1157</v>
      </c>
      <c r="B6" s="17" t="s">
        <v>206</v>
      </c>
      <c r="C6" s="17" t="s">
        <v>1088</v>
      </c>
      <c r="D6" s="18">
        <v>2</v>
      </c>
      <c r="E6" s="222">
        <v>3200</v>
      </c>
      <c r="F6" s="240">
        <f t="shared" si="0"/>
        <v>6400</v>
      </c>
    </row>
    <row r="7" spans="1:12">
      <c r="A7" s="238" t="s">
        <v>1158</v>
      </c>
      <c r="B7" s="17" t="s">
        <v>206</v>
      </c>
      <c r="C7" s="17" t="s">
        <v>1088</v>
      </c>
      <c r="D7" s="18">
        <v>10</v>
      </c>
      <c r="E7" s="222">
        <v>3200</v>
      </c>
      <c r="F7" s="240">
        <f t="shared" si="0"/>
        <v>32000</v>
      </c>
      <c r="L7" s="3" t="s">
        <v>1139</v>
      </c>
    </row>
    <row r="8" spans="1:12">
      <c r="A8" s="238" t="s">
        <v>1094</v>
      </c>
      <c r="B8" s="17" t="s">
        <v>1095</v>
      </c>
      <c r="C8" s="17" t="s">
        <v>1148</v>
      </c>
      <c r="D8" s="18">
        <v>8500</v>
      </c>
      <c r="E8" s="222">
        <v>36</v>
      </c>
      <c r="F8" s="240">
        <f t="shared" si="0"/>
        <v>306000</v>
      </c>
    </row>
    <row r="9" spans="1:12">
      <c r="A9" s="238" t="s">
        <v>1142</v>
      </c>
      <c r="B9" s="17" t="s">
        <v>1143</v>
      </c>
      <c r="C9" s="17" t="s">
        <v>1088</v>
      </c>
      <c r="D9" s="18">
        <v>4</v>
      </c>
      <c r="E9" s="222">
        <v>350</v>
      </c>
      <c r="F9" s="240">
        <f t="shared" si="0"/>
        <v>1400</v>
      </c>
    </row>
    <row r="10" spans="1:12">
      <c r="A10" s="238" t="s">
        <v>1096</v>
      </c>
      <c r="B10" s="17" t="s">
        <v>1097</v>
      </c>
      <c r="C10" s="49" t="s">
        <v>1141</v>
      </c>
      <c r="D10" s="18">
        <v>200</v>
      </c>
      <c r="E10" s="222">
        <v>128.87</v>
      </c>
      <c r="F10" s="240">
        <f t="shared" si="0"/>
        <v>25774</v>
      </c>
    </row>
    <row r="11" spans="1:12">
      <c r="A11" s="239" t="s">
        <v>1099</v>
      </c>
      <c r="B11" s="185" t="s">
        <v>1100</v>
      </c>
      <c r="C11" s="17" t="s">
        <v>1088</v>
      </c>
      <c r="D11" s="18">
        <v>12</v>
      </c>
      <c r="E11" s="222">
        <v>3150</v>
      </c>
      <c r="F11" s="241">
        <f t="shared" si="0"/>
        <v>37800</v>
      </c>
      <c r="G11" s="182"/>
    </row>
    <row r="12" spans="1:12">
      <c r="A12" s="239" t="s">
        <v>1101</v>
      </c>
      <c r="B12" s="185" t="s">
        <v>1100</v>
      </c>
      <c r="C12" s="17" t="s">
        <v>1088</v>
      </c>
      <c r="D12" s="18">
        <v>12</v>
      </c>
      <c r="E12" s="222">
        <v>180</v>
      </c>
      <c r="F12" s="241">
        <f t="shared" si="0"/>
        <v>2160</v>
      </c>
      <c r="G12" s="182"/>
    </row>
    <row r="13" spans="1:12">
      <c r="A13" s="238" t="s">
        <v>1102</v>
      </c>
      <c r="B13" s="185" t="s">
        <v>1100</v>
      </c>
      <c r="C13" s="17" t="s">
        <v>1088</v>
      </c>
      <c r="D13" s="18">
        <v>12</v>
      </c>
      <c r="E13" s="222">
        <v>7380</v>
      </c>
      <c r="F13" s="241">
        <f t="shared" si="0"/>
        <v>88560</v>
      </c>
      <c r="G13" s="182"/>
    </row>
    <row r="14" spans="1:12">
      <c r="A14" s="238" t="s">
        <v>1103</v>
      </c>
      <c r="B14" s="185" t="s">
        <v>1100</v>
      </c>
      <c r="C14" s="17" t="s">
        <v>1088</v>
      </c>
      <c r="D14" s="18">
        <v>12</v>
      </c>
      <c r="E14" s="222">
        <v>390</v>
      </c>
      <c r="F14" s="241">
        <f t="shared" si="0"/>
        <v>4680</v>
      </c>
      <c r="G14" s="182"/>
    </row>
    <row r="15" spans="1:12">
      <c r="A15" s="238" t="s">
        <v>1104</v>
      </c>
      <c r="B15" s="185" t="s">
        <v>1100</v>
      </c>
      <c r="C15" s="17" t="s">
        <v>1088</v>
      </c>
      <c r="D15" s="18">
        <v>12</v>
      </c>
      <c r="E15" s="222">
        <v>1500</v>
      </c>
      <c r="F15" s="241">
        <f t="shared" si="0"/>
        <v>18000</v>
      </c>
      <c r="H15" s="182"/>
    </row>
    <row r="16" spans="1:12">
      <c r="A16" s="238" t="s">
        <v>1105</v>
      </c>
      <c r="B16" s="185" t="s">
        <v>1100</v>
      </c>
      <c r="C16" s="17" t="s">
        <v>1088</v>
      </c>
      <c r="D16" s="18">
        <v>12</v>
      </c>
      <c r="E16" s="222">
        <v>250</v>
      </c>
      <c r="F16" s="241">
        <f t="shared" si="0"/>
        <v>3000</v>
      </c>
      <c r="G16" s="182"/>
    </row>
    <row r="17" spans="1:7">
      <c r="A17" s="238" t="s">
        <v>1106</v>
      </c>
      <c r="B17" s="185" t="s">
        <v>1100</v>
      </c>
      <c r="C17" s="17" t="s">
        <v>1088</v>
      </c>
      <c r="D17" s="18">
        <v>12</v>
      </c>
      <c r="E17" s="222">
        <v>8000</v>
      </c>
      <c r="F17" s="241">
        <f t="shared" si="0"/>
        <v>96000</v>
      </c>
      <c r="G17" s="182"/>
    </row>
    <row r="18" spans="1:7">
      <c r="A18" s="245" t="s">
        <v>1107</v>
      </c>
      <c r="B18" s="246" t="s">
        <v>1100</v>
      </c>
      <c r="C18" s="247" t="s">
        <v>1088</v>
      </c>
      <c r="D18" s="248">
        <v>12</v>
      </c>
      <c r="E18" s="249">
        <v>4800</v>
      </c>
      <c r="F18" s="250">
        <f t="shared" si="0"/>
        <v>57600</v>
      </c>
      <c r="G18" s="182"/>
    </row>
    <row r="19" spans="1:7">
      <c r="F19" s="3"/>
    </row>
    <row r="20" spans="1:7">
      <c r="F20" s="3"/>
    </row>
    <row r="21" spans="1:7">
      <c r="F21" s="3"/>
    </row>
    <row r="22" spans="1:7">
      <c r="F22" s="3"/>
    </row>
    <row r="23" spans="1:7">
      <c r="F23" s="3"/>
    </row>
    <row r="24" spans="1:7">
      <c r="F24" s="3"/>
    </row>
    <row r="25" spans="1:7">
      <c r="F25" s="3"/>
    </row>
    <row r="26" spans="1:7">
      <c r="F26" s="3"/>
    </row>
    <row r="27" spans="1:7">
      <c r="F27" s="3"/>
    </row>
    <row r="28" spans="1:7">
      <c r="F28" s="3"/>
    </row>
    <row r="29" spans="1:7">
      <c r="F29" s="3"/>
    </row>
    <row r="30" spans="1:7">
      <c r="F30" s="3"/>
    </row>
    <row r="31" spans="1:7">
      <c r="F31" s="3"/>
    </row>
    <row r="32" spans="1:7">
      <c r="F32" s="3"/>
    </row>
    <row r="33" spans="6:6">
      <c r="F33" s="3"/>
    </row>
    <row r="34" spans="6:6">
      <c r="F34" s="3"/>
    </row>
    <row r="35" spans="6:6">
      <c r="F35" s="3"/>
    </row>
    <row r="36" spans="6:6">
      <c r="F36" s="3"/>
    </row>
    <row r="37" spans="6:6">
      <c r="F37" s="3"/>
    </row>
    <row r="38" spans="6:6">
      <c r="F38" s="3"/>
    </row>
    <row r="39" spans="6:6">
      <c r="F39" s="3"/>
    </row>
    <row r="40" spans="6:6">
      <c r="F40" s="3"/>
    </row>
    <row r="41" spans="6:6">
      <c r="F41" s="3"/>
    </row>
    <row r="42" spans="6:6">
      <c r="F42" s="3"/>
    </row>
    <row r="43" spans="6:6">
      <c r="F43" s="3"/>
    </row>
    <row r="44" spans="6:6">
      <c r="F44" s="3"/>
    </row>
    <row r="45" spans="6:6">
      <c r="F45" s="3"/>
    </row>
    <row r="46" spans="6:6">
      <c r="F46" s="3"/>
    </row>
    <row r="47" spans="6:6">
      <c r="F47" s="3"/>
    </row>
    <row r="48" spans="6:6">
      <c r="F48" s="3"/>
    </row>
    <row r="49" spans="6:6">
      <c r="F49" s="3"/>
    </row>
    <row r="50" spans="6:6">
      <c r="F50" s="3"/>
    </row>
    <row r="51" spans="6:6">
      <c r="F51" s="3"/>
    </row>
    <row r="52" spans="6:6">
      <c r="F52" s="3"/>
    </row>
    <row r="53" spans="6:6">
      <c r="F53" s="3"/>
    </row>
    <row r="54" spans="6:6">
      <c r="F54" s="3"/>
    </row>
    <row r="55" spans="6:6">
      <c r="F55" s="3"/>
    </row>
    <row r="56" spans="6:6">
      <c r="F56" s="3"/>
    </row>
    <row r="57" spans="6:6">
      <c r="F57" s="3"/>
    </row>
    <row r="58" spans="6:6">
      <c r="F58" s="3"/>
    </row>
    <row r="59" spans="6:6">
      <c r="F59" s="3"/>
    </row>
    <row r="60" spans="6:6">
      <c r="F60" s="3"/>
    </row>
    <row r="61" spans="6:6">
      <c r="F61" s="3"/>
    </row>
    <row r="62" spans="6:6">
      <c r="F62" s="3"/>
    </row>
    <row r="63" spans="6:6">
      <c r="F63" s="3"/>
    </row>
    <row r="64" spans="6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  <row r="209" spans="6:6">
      <c r="F209" s="3"/>
    </row>
    <row r="210" spans="6:6">
      <c r="F210" s="3"/>
    </row>
    <row r="211" spans="6:6">
      <c r="F211" s="3"/>
    </row>
    <row r="212" spans="6:6">
      <c r="F212" s="3"/>
    </row>
    <row r="213" spans="6:6">
      <c r="F213" s="3"/>
    </row>
    <row r="214" spans="6:6">
      <c r="F214" s="3"/>
    </row>
    <row r="215" spans="6:6">
      <c r="F215" s="3"/>
    </row>
    <row r="216" spans="6:6">
      <c r="F216" s="3"/>
    </row>
    <row r="217" spans="6:6">
      <c r="F217" s="3"/>
    </row>
    <row r="218" spans="6:6">
      <c r="F218" s="3"/>
    </row>
    <row r="219" spans="6:6">
      <c r="F219" s="3"/>
    </row>
    <row r="220" spans="6:6">
      <c r="F220" s="3"/>
    </row>
    <row r="221" spans="6:6">
      <c r="F221" s="3"/>
    </row>
    <row r="222" spans="6:6">
      <c r="F222" s="3"/>
    </row>
    <row r="223" spans="6:6">
      <c r="F223" s="3"/>
    </row>
    <row r="224" spans="6:6">
      <c r="F224" s="3"/>
    </row>
    <row r="225" spans="6:6">
      <c r="F225" s="3"/>
    </row>
    <row r="226" spans="6:6">
      <c r="F226" s="3"/>
    </row>
    <row r="227" spans="6:6">
      <c r="F227" s="3"/>
    </row>
    <row r="228" spans="6:6">
      <c r="F228" s="3"/>
    </row>
    <row r="229" spans="6:6">
      <c r="F229" s="3"/>
    </row>
    <row r="230" spans="6:6">
      <c r="F230" s="3"/>
    </row>
    <row r="231" spans="6:6">
      <c r="F231" s="3"/>
    </row>
    <row r="232" spans="6:6">
      <c r="F232" s="3"/>
    </row>
    <row r="233" spans="6:6">
      <c r="F233" s="3"/>
    </row>
    <row r="234" spans="6:6">
      <c r="F234" s="3"/>
    </row>
    <row r="235" spans="6:6">
      <c r="F235" s="3"/>
    </row>
    <row r="236" spans="6:6">
      <c r="F236" s="3"/>
    </row>
    <row r="237" spans="6:6">
      <c r="F237" s="3"/>
    </row>
    <row r="238" spans="6:6">
      <c r="F238" s="3"/>
    </row>
    <row r="239" spans="6:6">
      <c r="F239" s="3"/>
    </row>
    <row r="240" spans="6:6">
      <c r="F240" s="3"/>
    </row>
    <row r="241" spans="6:6">
      <c r="F241" s="3"/>
    </row>
    <row r="242" spans="6:6">
      <c r="F242" s="3"/>
    </row>
    <row r="243" spans="6:6">
      <c r="F243" s="3"/>
    </row>
    <row r="244" spans="6:6">
      <c r="F244" s="3"/>
    </row>
    <row r="245" spans="6:6">
      <c r="F245" s="3"/>
    </row>
    <row r="246" spans="6:6">
      <c r="F246" s="3"/>
    </row>
    <row r="247" spans="6:6">
      <c r="F247" s="3"/>
    </row>
    <row r="248" spans="6:6">
      <c r="F248" s="3"/>
    </row>
    <row r="249" spans="6:6">
      <c r="F249" s="3"/>
    </row>
    <row r="250" spans="6:6">
      <c r="F250" s="3"/>
    </row>
    <row r="251" spans="6:6">
      <c r="F251" s="3"/>
    </row>
    <row r="252" spans="6:6">
      <c r="F252" s="3"/>
    </row>
    <row r="253" spans="6:6">
      <c r="F253" s="3"/>
    </row>
    <row r="254" spans="6:6">
      <c r="F254" s="3"/>
    </row>
    <row r="255" spans="6:6">
      <c r="F255" s="3"/>
    </row>
    <row r="256" spans="6:6">
      <c r="F256" s="3"/>
    </row>
    <row r="257" spans="6:6">
      <c r="F257" s="3"/>
    </row>
    <row r="258" spans="6:6">
      <c r="F258" s="3"/>
    </row>
    <row r="259" spans="6:6">
      <c r="F259" s="3"/>
    </row>
    <row r="260" spans="6:6">
      <c r="F260" s="3"/>
    </row>
    <row r="261" spans="6:6">
      <c r="F261" s="3"/>
    </row>
    <row r="262" spans="6:6">
      <c r="F262" s="3"/>
    </row>
    <row r="263" spans="6:6">
      <c r="F263" s="3"/>
    </row>
    <row r="264" spans="6:6">
      <c r="F264" s="3"/>
    </row>
    <row r="265" spans="6:6">
      <c r="F265" s="3"/>
    </row>
    <row r="266" spans="6:6">
      <c r="F266" s="3"/>
    </row>
    <row r="267" spans="6:6">
      <c r="F267" s="3"/>
    </row>
    <row r="268" spans="6:6">
      <c r="F268" s="3"/>
    </row>
    <row r="269" spans="6:6">
      <c r="F269" s="3"/>
    </row>
    <row r="270" spans="6:6">
      <c r="F270" s="3"/>
    </row>
    <row r="271" spans="6:6">
      <c r="F271" s="3"/>
    </row>
    <row r="272" spans="6:6">
      <c r="F272" s="3"/>
    </row>
    <row r="273" spans="6:6">
      <c r="F273" s="3"/>
    </row>
    <row r="274" spans="6:6">
      <c r="F274" s="3"/>
    </row>
    <row r="275" spans="6:6">
      <c r="F275" s="3"/>
    </row>
    <row r="276" spans="6:6">
      <c r="F276" s="3"/>
    </row>
    <row r="277" spans="6:6">
      <c r="F277" s="3"/>
    </row>
    <row r="278" spans="6:6">
      <c r="F278" s="3"/>
    </row>
    <row r="279" spans="6:6">
      <c r="F279" s="3"/>
    </row>
    <row r="280" spans="6:6">
      <c r="F280" s="3"/>
    </row>
    <row r="281" spans="6:6">
      <c r="F281" s="3"/>
    </row>
    <row r="282" spans="6:6">
      <c r="F282" s="3"/>
    </row>
    <row r="283" spans="6:6">
      <c r="F283" s="3"/>
    </row>
    <row r="284" spans="6:6">
      <c r="F284" s="3"/>
    </row>
    <row r="285" spans="6:6">
      <c r="F285" s="3"/>
    </row>
    <row r="286" spans="6:6">
      <c r="F286" s="3"/>
    </row>
    <row r="287" spans="6:6">
      <c r="F287" s="3"/>
    </row>
    <row r="288" spans="6:6">
      <c r="F288" s="3"/>
    </row>
    <row r="289" spans="6:6">
      <c r="F289" s="3"/>
    </row>
    <row r="290" spans="6:6">
      <c r="F290" s="3"/>
    </row>
    <row r="291" spans="6:6">
      <c r="F291" s="3"/>
    </row>
    <row r="292" spans="6:6">
      <c r="F292" s="3"/>
    </row>
    <row r="293" spans="6:6">
      <c r="F293" s="3"/>
    </row>
    <row r="294" spans="6:6">
      <c r="F294" s="3"/>
    </row>
    <row r="295" spans="6:6">
      <c r="F295" s="3"/>
    </row>
    <row r="296" spans="6:6">
      <c r="F296" s="3"/>
    </row>
    <row r="297" spans="6:6">
      <c r="F297" s="3"/>
    </row>
    <row r="298" spans="6:6">
      <c r="F298" s="3"/>
    </row>
    <row r="299" spans="6:6">
      <c r="F299" s="3"/>
    </row>
    <row r="300" spans="6:6">
      <c r="F300" s="3"/>
    </row>
    <row r="301" spans="6:6">
      <c r="F301" s="3"/>
    </row>
    <row r="302" spans="6:6">
      <c r="F302" s="3"/>
    </row>
    <row r="303" spans="6:6">
      <c r="F303" s="3"/>
    </row>
    <row r="304" spans="6:6">
      <c r="F304" s="3"/>
    </row>
    <row r="305" spans="6:6">
      <c r="F305" s="3"/>
    </row>
    <row r="306" spans="6:6">
      <c r="F306" s="3"/>
    </row>
    <row r="307" spans="6:6">
      <c r="F307" s="3"/>
    </row>
    <row r="308" spans="6:6">
      <c r="F308" s="3"/>
    </row>
    <row r="309" spans="6:6">
      <c r="F309" s="3"/>
    </row>
    <row r="310" spans="6:6">
      <c r="F310" s="3"/>
    </row>
    <row r="311" spans="6:6">
      <c r="F311" s="3"/>
    </row>
    <row r="312" spans="6:6">
      <c r="F312" s="3"/>
    </row>
    <row r="313" spans="6:6">
      <c r="F313" s="3"/>
    </row>
    <row r="314" spans="6:6">
      <c r="F314" s="3"/>
    </row>
    <row r="315" spans="6:6">
      <c r="F315" s="3"/>
    </row>
    <row r="316" spans="6:6">
      <c r="F316" s="3"/>
    </row>
    <row r="317" spans="6:6">
      <c r="F317" s="3"/>
    </row>
    <row r="318" spans="6:6">
      <c r="F318" s="3"/>
    </row>
    <row r="319" spans="6:6">
      <c r="F319" s="3"/>
    </row>
    <row r="320" spans="6:6">
      <c r="F320" s="3"/>
    </row>
    <row r="321" spans="6:6">
      <c r="F321" s="3"/>
    </row>
    <row r="322" spans="6:6">
      <c r="F322" s="3"/>
    </row>
    <row r="323" spans="6:6">
      <c r="F323" s="3"/>
    </row>
    <row r="324" spans="6:6">
      <c r="F324" s="3"/>
    </row>
    <row r="325" spans="6:6">
      <c r="F325" s="3"/>
    </row>
    <row r="326" spans="6:6">
      <c r="F326" s="3"/>
    </row>
    <row r="327" spans="6:6">
      <c r="F327" s="3"/>
    </row>
    <row r="328" spans="6:6">
      <c r="F328" s="3"/>
    </row>
    <row r="329" spans="6:6">
      <c r="F329" s="3"/>
    </row>
    <row r="330" spans="6:6">
      <c r="F330" s="3"/>
    </row>
    <row r="331" spans="6:6">
      <c r="F331" s="3"/>
    </row>
    <row r="332" spans="6:6">
      <c r="F332" s="3"/>
    </row>
    <row r="333" spans="6:6">
      <c r="F333" s="3"/>
    </row>
    <row r="334" spans="6:6">
      <c r="F334" s="3"/>
    </row>
    <row r="335" spans="6:6">
      <c r="F335" s="3"/>
    </row>
    <row r="336" spans="6:6">
      <c r="F336" s="3"/>
    </row>
    <row r="337" spans="6:6">
      <c r="F337" s="3"/>
    </row>
    <row r="338" spans="6:6">
      <c r="F338" s="3"/>
    </row>
    <row r="339" spans="6:6">
      <c r="F339" s="3"/>
    </row>
    <row r="340" spans="6:6">
      <c r="F340" s="3"/>
    </row>
    <row r="341" spans="6:6">
      <c r="F341" s="3"/>
    </row>
    <row r="342" spans="6:6">
      <c r="F342" s="3"/>
    </row>
    <row r="343" spans="6:6">
      <c r="F343" s="3"/>
    </row>
    <row r="344" spans="6:6">
      <c r="F344" s="3"/>
    </row>
    <row r="345" spans="6:6">
      <c r="F345" s="3"/>
    </row>
    <row r="346" spans="6:6">
      <c r="F346" s="3"/>
    </row>
    <row r="347" spans="6:6">
      <c r="F347" s="3"/>
    </row>
    <row r="348" spans="6:6">
      <c r="F348" s="3"/>
    </row>
    <row r="349" spans="6:6">
      <c r="F349" s="3"/>
    </row>
    <row r="350" spans="6:6">
      <c r="F350" s="3"/>
    </row>
    <row r="351" spans="6:6">
      <c r="F351" s="3"/>
    </row>
    <row r="352" spans="6:6">
      <c r="F352" s="3"/>
    </row>
    <row r="353" spans="6:6">
      <c r="F353" s="3"/>
    </row>
    <row r="354" spans="6:6">
      <c r="F354" s="3"/>
    </row>
    <row r="355" spans="6:6">
      <c r="F355" s="3"/>
    </row>
    <row r="356" spans="6:6">
      <c r="F356" s="3"/>
    </row>
    <row r="357" spans="6:6">
      <c r="F357" s="3"/>
    </row>
    <row r="358" spans="6:6">
      <c r="F358" s="3"/>
    </row>
    <row r="359" spans="6:6">
      <c r="F359" s="3"/>
    </row>
    <row r="360" spans="6:6">
      <c r="F360" s="3"/>
    </row>
    <row r="361" spans="6:6">
      <c r="F361" s="3"/>
    </row>
    <row r="362" spans="6:6">
      <c r="F362" s="3"/>
    </row>
    <row r="363" spans="6:6">
      <c r="F363" s="3"/>
    </row>
    <row r="364" spans="6:6">
      <c r="F364" s="3"/>
    </row>
    <row r="365" spans="6:6">
      <c r="F365" s="3"/>
    </row>
    <row r="366" spans="6:6">
      <c r="F366" s="3"/>
    </row>
    <row r="367" spans="6:6">
      <c r="F367" s="3"/>
    </row>
    <row r="368" spans="6:6">
      <c r="F368" s="3"/>
    </row>
    <row r="369" spans="6:6">
      <c r="F369" s="3"/>
    </row>
    <row r="370" spans="6:6">
      <c r="F370" s="3"/>
    </row>
    <row r="371" spans="6:6">
      <c r="F371" s="3"/>
    </row>
    <row r="372" spans="6:6">
      <c r="F372" s="3"/>
    </row>
    <row r="373" spans="6:6">
      <c r="F373" s="3"/>
    </row>
    <row r="374" spans="6:6">
      <c r="F374" s="3"/>
    </row>
    <row r="375" spans="6:6">
      <c r="F375" s="3"/>
    </row>
    <row r="376" spans="6:6">
      <c r="F376" s="3"/>
    </row>
    <row r="377" spans="6:6">
      <c r="F377" s="3"/>
    </row>
    <row r="378" spans="6:6">
      <c r="F378" s="3"/>
    </row>
    <row r="379" spans="6:6">
      <c r="F379" s="3"/>
    </row>
    <row r="380" spans="6:6">
      <c r="F380" s="3"/>
    </row>
    <row r="381" spans="6:6">
      <c r="F381" s="3"/>
    </row>
    <row r="382" spans="6:6">
      <c r="F382" s="3"/>
    </row>
    <row r="383" spans="6:6">
      <c r="F383" s="3"/>
    </row>
    <row r="384" spans="6:6">
      <c r="F384" s="3"/>
    </row>
    <row r="385" spans="6:6">
      <c r="F385" s="3"/>
    </row>
    <row r="386" spans="6:6">
      <c r="F386" s="3"/>
    </row>
    <row r="387" spans="6:6">
      <c r="F387" s="3"/>
    </row>
    <row r="388" spans="6:6">
      <c r="F388" s="3"/>
    </row>
    <row r="389" spans="6:6">
      <c r="F389" s="3"/>
    </row>
    <row r="390" spans="6:6">
      <c r="F390" s="3"/>
    </row>
    <row r="391" spans="6:6">
      <c r="F391" s="3"/>
    </row>
    <row r="392" spans="6:6">
      <c r="F392" s="3"/>
    </row>
    <row r="393" spans="6:6">
      <c r="F393" s="3"/>
    </row>
    <row r="394" spans="6:6">
      <c r="F394" s="3"/>
    </row>
    <row r="395" spans="6:6">
      <c r="F395" s="3"/>
    </row>
    <row r="396" spans="6:6">
      <c r="F396" s="3"/>
    </row>
    <row r="397" spans="6:6">
      <c r="F397" s="3"/>
    </row>
    <row r="398" spans="6:6">
      <c r="F398" s="3"/>
    </row>
    <row r="399" spans="6:6">
      <c r="F399" s="3"/>
    </row>
    <row r="400" spans="6:6">
      <c r="F400" s="3"/>
    </row>
    <row r="401" spans="6:6">
      <c r="F401" s="3"/>
    </row>
    <row r="402" spans="6:6">
      <c r="F402" s="3"/>
    </row>
    <row r="403" spans="6:6">
      <c r="F403" s="3"/>
    </row>
    <row r="404" spans="6:6">
      <c r="F404" s="3"/>
    </row>
    <row r="405" spans="6:6">
      <c r="F405" s="3"/>
    </row>
    <row r="406" spans="6:6">
      <c r="F406" s="3"/>
    </row>
    <row r="407" spans="6:6">
      <c r="F407" s="3"/>
    </row>
    <row r="408" spans="6:6">
      <c r="F408" s="3"/>
    </row>
    <row r="409" spans="6:6">
      <c r="F409" s="3"/>
    </row>
    <row r="410" spans="6:6">
      <c r="F410" s="3"/>
    </row>
    <row r="411" spans="6:6">
      <c r="F411" s="3"/>
    </row>
    <row r="412" spans="6:6">
      <c r="F412" s="3"/>
    </row>
    <row r="413" spans="6:6">
      <c r="F413" s="3"/>
    </row>
    <row r="414" spans="6:6">
      <c r="F414" s="3"/>
    </row>
    <row r="415" spans="6:6">
      <c r="F415" s="3"/>
    </row>
    <row r="416" spans="6:6">
      <c r="F416" s="3"/>
    </row>
    <row r="417" spans="6:6">
      <c r="F417" s="3"/>
    </row>
    <row r="418" spans="6:6">
      <c r="F418" s="3"/>
    </row>
    <row r="419" spans="6:6">
      <c r="F419" s="3"/>
    </row>
    <row r="420" spans="6:6">
      <c r="F420" s="3"/>
    </row>
    <row r="421" spans="6:6">
      <c r="F421" s="3"/>
    </row>
    <row r="422" spans="6:6">
      <c r="F422" s="3"/>
    </row>
    <row r="423" spans="6:6">
      <c r="F423" s="3"/>
    </row>
    <row r="424" spans="6:6">
      <c r="F424" s="3"/>
    </row>
    <row r="425" spans="6:6">
      <c r="F425" s="3"/>
    </row>
    <row r="426" spans="6:6">
      <c r="F426" s="3"/>
    </row>
    <row r="427" spans="6:6">
      <c r="F427" s="3"/>
    </row>
    <row r="428" spans="6:6">
      <c r="F428" s="3"/>
    </row>
    <row r="429" spans="6:6">
      <c r="F429" s="3"/>
    </row>
    <row r="430" spans="6:6">
      <c r="F430" s="3"/>
    </row>
    <row r="431" spans="6:6">
      <c r="F431" s="3"/>
    </row>
    <row r="432" spans="6:6">
      <c r="F432" s="3"/>
    </row>
    <row r="433" spans="6:6">
      <c r="F433" s="3"/>
    </row>
    <row r="434" spans="6:6">
      <c r="F434" s="3"/>
    </row>
    <row r="435" spans="6:6">
      <c r="F435" s="3"/>
    </row>
    <row r="436" spans="6:6">
      <c r="F436" s="3"/>
    </row>
    <row r="437" spans="6:6">
      <c r="F437" s="3"/>
    </row>
    <row r="438" spans="6:6">
      <c r="F438" s="3"/>
    </row>
    <row r="439" spans="6:6">
      <c r="F439" s="3"/>
    </row>
    <row r="440" spans="6:6">
      <c r="F440" s="3"/>
    </row>
    <row r="441" spans="6:6">
      <c r="F441" s="3"/>
    </row>
    <row r="442" spans="6:6">
      <c r="F442" s="3"/>
    </row>
    <row r="443" spans="6:6">
      <c r="F443" s="3"/>
    </row>
    <row r="444" spans="6:6">
      <c r="F444" s="3"/>
    </row>
    <row r="445" spans="6:6">
      <c r="F445" s="3"/>
    </row>
    <row r="446" spans="6:6">
      <c r="F446" s="3"/>
    </row>
    <row r="447" spans="6:6">
      <c r="F447" s="3"/>
    </row>
    <row r="448" spans="6:6">
      <c r="F448" s="3"/>
    </row>
    <row r="449" spans="6:6">
      <c r="F449" s="3"/>
    </row>
    <row r="450" spans="6:6">
      <c r="F450" s="3"/>
    </row>
    <row r="451" spans="6:6">
      <c r="F451" s="3"/>
    </row>
    <row r="452" spans="6:6">
      <c r="F452" s="3"/>
    </row>
    <row r="453" spans="6:6">
      <c r="F453" s="3"/>
    </row>
    <row r="454" spans="6:6">
      <c r="F454" s="3"/>
    </row>
    <row r="455" spans="6:6">
      <c r="F455" s="3"/>
    </row>
    <row r="456" spans="6:6">
      <c r="F456" s="3"/>
    </row>
    <row r="457" spans="6:6">
      <c r="F457" s="3"/>
    </row>
    <row r="458" spans="6:6">
      <c r="F458" s="3"/>
    </row>
    <row r="459" spans="6:6">
      <c r="F459" s="3"/>
    </row>
    <row r="460" spans="6:6">
      <c r="F460" s="3"/>
    </row>
    <row r="461" spans="6:6">
      <c r="F461" s="3"/>
    </row>
    <row r="462" spans="6:6">
      <c r="F462" s="3"/>
    </row>
    <row r="463" spans="6:6">
      <c r="F463" s="3"/>
    </row>
    <row r="464" spans="6:6">
      <c r="F464" s="3"/>
    </row>
    <row r="465" spans="6:6">
      <c r="F465" s="3"/>
    </row>
    <row r="466" spans="6:6">
      <c r="F466" s="3"/>
    </row>
    <row r="467" spans="6:6">
      <c r="F467" s="3"/>
    </row>
    <row r="468" spans="6:6">
      <c r="F468" s="3"/>
    </row>
    <row r="469" spans="6:6">
      <c r="F469" s="3"/>
    </row>
    <row r="470" spans="6:6">
      <c r="F470" s="3"/>
    </row>
    <row r="471" spans="6:6">
      <c r="F471" s="3"/>
    </row>
    <row r="472" spans="6:6">
      <c r="F472" s="3"/>
    </row>
    <row r="473" spans="6:6">
      <c r="F473" s="3"/>
    </row>
    <row r="474" spans="6:6">
      <c r="F474" s="3"/>
    </row>
    <row r="475" spans="6:6">
      <c r="F475" s="3"/>
    </row>
    <row r="476" spans="6:6">
      <c r="F476" s="3"/>
    </row>
    <row r="477" spans="6:6">
      <c r="F477" s="3"/>
    </row>
    <row r="478" spans="6:6">
      <c r="F478" s="3"/>
    </row>
    <row r="479" spans="6:6">
      <c r="F479" s="3"/>
    </row>
    <row r="480" spans="6:6">
      <c r="F480" s="3"/>
    </row>
    <row r="481" spans="6:6">
      <c r="F481" s="3"/>
    </row>
    <row r="482" spans="6:6">
      <c r="F482" s="3"/>
    </row>
    <row r="483" spans="6:6">
      <c r="F483" s="3"/>
    </row>
    <row r="484" spans="6:6">
      <c r="F484" s="3"/>
    </row>
    <row r="485" spans="6:6">
      <c r="F485" s="3"/>
    </row>
    <row r="486" spans="6:6">
      <c r="F486" s="3"/>
    </row>
    <row r="487" spans="6:6">
      <c r="F487" s="3"/>
    </row>
    <row r="488" spans="6:6">
      <c r="F488" s="3"/>
    </row>
    <row r="489" spans="6:6">
      <c r="F489" s="3"/>
    </row>
    <row r="490" spans="6:6">
      <c r="F490" s="3"/>
    </row>
    <row r="491" spans="6:6">
      <c r="F491" s="3"/>
    </row>
    <row r="492" spans="6:6">
      <c r="F492" s="3"/>
    </row>
    <row r="493" spans="6:6">
      <c r="F493" s="3"/>
    </row>
    <row r="494" spans="6:6">
      <c r="F494" s="3"/>
    </row>
    <row r="495" spans="6:6">
      <c r="F495" s="3"/>
    </row>
    <row r="496" spans="6:6">
      <c r="F496" s="3"/>
    </row>
    <row r="497" spans="6:6">
      <c r="F497" s="3"/>
    </row>
    <row r="498" spans="6:6">
      <c r="F498" s="3"/>
    </row>
    <row r="499" spans="6:6">
      <c r="F499" s="3"/>
    </row>
    <row r="500" spans="6:6">
      <c r="F500" s="3"/>
    </row>
    <row r="501" spans="6:6">
      <c r="F501" s="3"/>
    </row>
    <row r="502" spans="6:6">
      <c r="F502" s="3"/>
    </row>
    <row r="503" spans="6:6">
      <c r="F503" s="3"/>
    </row>
    <row r="504" spans="6:6">
      <c r="F504" s="3"/>
    </row>
    <row r="505" spans="6:6">
      <c r="F505" s="3"/>
    </row>
    <row r="506" spans="6:6">
      <c r="F506" s="3"/>
    </row>
    <row r="507" spans="6:6">
      <c r="F507" s="3"/>
    </row>
    <row r="508" spans="6:6">
      <c r="F508" s="3"/>
    </row>
    <row r="509" spans="6:6">
      <c r="F509" s="3"/>
    </row>
    <row r="510" spans="6:6">
      <c r="F510" s="3"/>
    </row>
    <row r="511" spans="6:6">
      <c r="F511" s="3"/>
    </row>
    <row r="512" spans="6:6">
      <c r="F512" s="3"/>
    </row>
    <row r="513" spans="6:6">
      <c r="F513" s="3"/>
    </row>
    <row r="514" spans="6:6">
      <c r="F514" s="3"/>
    </row>
    <row r="515" spans="6:6">
      <c r="F515" s="3"/>
    </row>
    <row r="516" spans="6:6">
      <c r="F516" s="3"/>
    </row>
    <row r="517" spans="6:6">
      <c r="F517" s="3"/>
    </row>
    <row r="518" spans="6:6">
      <c r="F518" s="3"/>
    </row>
    <row r="519" spans="6:6">
      <c r="F519" s="3"/>
    </row>
  </sheetData>
  <pageMargins left="0.511811024" right="0.511811024" top="0.78740157499999996" bottom="0.78740157499999996" header="0.31496062000000002" footer="0.31496062000000002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1FAF-72D2-451C-95A3-EFEE014855FC}">
  <sheetPr codeName="Folha8">
    <tabColor theme="1"/>
  </sheetPr>
  <dimension ref="A1:M39"/>
  <sheetViews>
    <sheetView showGridLines="0" workbookViewId="0">
      <selection activeCell="P19" sqref="P19"/>
    </sheetView>
  </sheetViews>
  <sheetFormatPr defaultRowHeight="15"/>
  <cols>
    <col min="1" max="1" width="75.42578125" customWidth="1"/>
    <col min="2" max="2" width="19.42578125" customWidth="1"/>
  </cols>
  <sheetData>
    <row r="1" spans="1:13" ht="21.75" thickBot="1">
      <c r="A1" s="381" t="s">
        <v>1111</v>
      </c>
      <c r="B1" s="382"/>
      <c r="C1" s="20"/>
      <c r="F1" s="407" t="s">
        <v>1112</v>
      </c>
      <c r="G1" s="408"/>
      <c r="H1" s="408"/>
      <c r="I1" s="408"/>
      <c r="J1" s="408"/>
      <c r="K1" s="408"/>
      <c r="L1" s="408"/>
      <c r="M1" s="409"/>
    </row>
    <row r="2" spans="1:13" ht="15.75" thickBot="1">
      <c r="A2" s="383" t="s">
        <v>1113</v>
      </c>
      <c r="B2" s="384"/>
      <c r="C2" s="102"/>
      <c r="F2" s="117"/>
      <c r="G2" s="124"/>
      <c r="H2" s="124"/>
      <c r="I2" s="124"/>
      <c r="J2" s="124"/>
      <c r="K2" s="124"/>
      <c r="L2" s="124"/>
      <c r="M2" s="125"/>
    </row>
    <row r="3" spans="1:13">
      <c r="A3" s="103" t="s">
        <v>1114</v>
      </c>
      <c r="B3" s="104">
        <v>3.4500000000000003E-2</v>
      </c>
      <c r="C3" s="105" t="s">
        <v>1115</v>
      </c>
      <c r="F3" s="117"/>
      <c r="G3" s="393"/>
      <c r="H3" s="393"/>
      <c r="I3" s="393"/>
      <c r="J3" s="393"/>
      <c r="K3" s="393"/>
      <c r="L3" s="393"/>
      <c r="M3" s="126"/>
    </row>
    <row r="4" spans="1:13">
      <c r="A4" s="106" t="s">
        <v>1116</v>
      </c>
      <c r="B4" s="107">
        <v>4.7999999999999996E-3</v>
      </c>
      <c r="C4" s="105" t="s">
        <v>1115</v>
      </c>
      <c r="F4" s="117"/>
      <c r="G4" s="394"/>
      <c r="H4" s="394"/>
      <c r="I4" s="394"/>
      <c r="J4" s="394"/>
      <c r="K4" s="394"/>
      <c r="L4" s="394"/>
      <c r="M4" s="127"/>
    </row>
    <row r="5" spans="1:13">
      <c r="A5" s="106" t="s">
        <v>1117</v>
      </c>
      <c r="B5" s="107">
        <v>8.5000000000000006E-3</v>
      </c>
      <c r="C5" s="105" t="s">
        <v>1115</v>
      </c>
      <c r="F5" s="117"/>
      <c r="G5" s="394"/>
      <c r="H5" s="394"/>
      <c r="I5" s="394"/>
      <c r="J5" s="394"/>
      <c r="K5" s="394"/>
      <c r="L5" s="394"/>
      <c r="M5" s="127"/>
    </row>
    <row r="6" spans="1:13">
      <c r="A6" s="108" t="s">
        <v>1118</v>
      </c>
      <c r="B6" s="109">
        <v>8.5000000000000006E-3</v>
      </c>
      <c r="C6" s="105" t="s">
        <v>1115</v>
      </c>
      <c r="F6" s="117"/>
      <c r="G6" s="394"/>
      <c r="H6" s="394"/>
      <c r="I6" s="394"/>
      <c r="J6" s="394"/>
      <c r="K6" s="394"/>
      <c r="L6" s="394"/>
      <c r="M6" s="127"/>
    </row>
    <row r="7" spans="1:13">
      <c r="A7" s="108" t="s">
        <v>1119</v>
      </c>
      <c r="B7" s="109">
        <v>5.11E-2</v>
      </c>
      <c r="C7" s="105" t="s">
        <v>1115</v>
      </c>
      <c r="F7" s="117"/>
      <c r="G7" s="394"/>
      <c r="H7" s="394"/>
      <c r="I7" s="394"/>
      <c r="J7" s="394"/>
      <c r="K7" s="394"/>
      <c r="L7" s="394"/>
      <c r="M7" s="127"/>
    </row>
    <row r="8" spans="1:13">
      <c r="A8" s="108" t="s">
        <v>1120</v>
      </c>
      <c r="B8" s="109">
        <f>SUM(B9:B12)</f>
        <v>7.2499999999999995E-2</v>
      </c>
      <c r="C8" s="20" t="s">
        <v>1121</v>
      </c>
      <c r="F8" s="117"/>
      <c r="G8" s="394"/>
      <c r="H8" s="394"/>
      <c r="I8" s="394"/>
      <c r="J8" s="394"/>
      <c r="K8" s="394"/>
      <c r="L8" s="394"/>
      <c r="M8" s="127"/>
    </row>
    <row r="9" spans="1:13">
      <c r="A9" s="108" t="s">
        <v>1122</v>
      </c>
      <c r="B9" s="110">
        <v>0</v>
      </c>
      <c r="C9" s="20"/>
      <c r="F9" s="117"/>
      <c r="G9" s="128"/>
      <c r="H9" s="128"/>
      <c r="I9" s="128"/>
      <c r="J9" s="128"/>
      <c r="K9" s="128"/>
      <c r="L9" s="128"/>
      <c r="M9" s="129"/>
    </row>
    <row r="10" spans="1:13" ht="15.75">
      <c r="A10" s="108" t="s">
        <v>1123</v>
      </c>
      <c r="B10" s="110">
        <v>6.4999999999999997E-3</v>
      </c>
      <c r="C10" s="20"/>
      <c r="F10" s="118"/>
      <c r="G10" s="412"/>
      <c r="H10" s="412"/>
      <c r="I10" s="412"/>
      <c r="J10" s="412"/>
      <c r="K10" s="412"/>
      <c r="L10" s="412"/>
      <c r="M10" s="126"/>
    </row>
    <row r="11" spans="1:13">
      <c r="A11" s="108" t="s">
        <v>1124</v>
      </c>
      <c r="B11" s="110">
        <v>0.03</v>
      </c>
      <c r="C11" s="20"/>
      <c r="F11" s="117"/>
      <c r="G11" s="412"/>
      <c r="H11" s="412"/>
      <c r="I11" s="412"/>
      <c r="J11" s="412"/>
      <c r="K11" s="412"/>
      <c r="L11" s="412"/>
      <c r="M11" s="131"/>
    </row>
    <row r="12" spans="1:13" ht="15.75" thickBot="1">
      <c r="A12" s="111" t="s">
        <v>1125</v>
      </c>
      <c r="B12" s="112">
        <v>3.5999999999999997E-2</v>
      </c>
      <c r="C12" s="20"/>
      <c r="F12" s="117"/>
      <c r="G12" s="130"/>
      <c r="H12" s="130"/>
      <c r="I12" s="130"/>
      <c r="J12" s="130"/>
      <c r="K12" s="130"/>
      <c r="L12" s="130"/>
      <c r="M12" s="131"/>
    </row>
    <row r="13" spans="1:13" ht="15.75" thickBot="1">
      <c r="A13" s="385" t="s">
        <v>1126</v>
      </c>
      <c r="B13" s="386"/>
      <c r="C13" s="20"/>
      <c r="F13" s="119"/>
      <c r="G13" s="405"/>
      <c r="H13" s="405"/>
      <c r="I13" s="405"/>
      <c r="J13" s="405"/>
      <c r="K13" s="405"/>
      <c r="L13" s="132"/>
      <c r="M13" s="133"/>
    </row>
    <row r="14" spans="1:13" ht="15.75" thickBot="1">
      <c r="A14" s="113" t="s">
        <v>1127</v>
      </c>
      <c r="B14" s="114">
        <f>ROUND(((1+B3)*(1+B4)*(1+B5)*(1+B6)*(1+B7))/(1-B8)-1,4)</f>
        <v>0.1981</v>
      </c>
      <c r="C14" s="20"/>
      <c r="F14" s="119"/>
      <c r="G14" s="405"/>
      <c r="H14" s="405"/>
      <c r="I14" s="134"/>
      <c r="J14" s="134"/>
      <c r="K14" s="134"/>
      <c r="L14" s="134"/>
      <c r="M14" s="126"/>
    </row>
    <row r="15" spans="1:13" ht="15.75" thickBot="1">
      <c r="A15" s="20"/>
      <c r="B15" s="115"/>
      <c r="C15" s="20"/>
      <c r="F15" s="119"/>
      <c r="G15" s="405"/>
      <c r="H15" s="405"/>
      <c r="I15" s="135"/>
      <c r="J15" s="135"/>
      <c r="K15" s="135"/>
      <c r="L15" s="135"/>
      <c r="M15" s="127"/>
    </row>
    <row r="16" spans="1:13" ht="15.75" thickBot="1">
      <c r="A16" s="381" t="s">
        <v>1111</v>
      </c>
      <c r="B16" s="382"/>
      <c r="C16" s="20"/>
      <c r="F16" s="119"/>
      <c r="G16" s="128"/>
      <c r="H16" s="128"/>
      <c r="I16" s="128"/>
      <c r="J16" s="128"/>
      <c r="K16" s="128"/>
      <c r="L16" s="128"/>
      <c r="M16" s="129"/>
    </row>
    <row r="17" spans="1:13" ht="15.75" thickBot="1">
      <c r="A17" s="383" t="s">
        <v>1113</v>
      </c>
      <c r="B17" s="384"/>
      <c r="C17" s="20"/>
      <c r="F17" s="119"/>
      <c r="G17" s="132"/>
      <c r="H17" s="132"/>
      <c r="I17" s="128"/>
      <c r="J17" s="128"/>
      <c r="K17" s="128"/>
      <c r="L17" s="128"/>
      <c r="M17" s="129"/>
    </row>
    <row r="18" spans="1:13">
      <c r="A18" s="103" t="s">
        <v>1114</v>
      </c>
      <c r="B18" s="104">
        <v>0.04</v>
      </c>
      <c r="C18" s="105" t="s">
        <v>1115</v>
      </c>
      <c r="F18" s="119"/>
      <c r="G18" s="405"/>
      <c r="H18" s="405"/>
      <c r="I18" s="134"/>
      <c r="J18" s="134"/>
      <c r="K18" s="134"/>
      <c r="L18" s="128"/>
      <c r="M18" s="129"/>
    </row>
    <row r="19" spans="1:13">
      <c r="A19" s="106" t="s">
        <v>1116</v>
      </c>
      <c r="B19" s="107">
        <v>8.0000000000000002E-3</v>
      </c>
      <c r="C19" s="105" t="s">
        <v>1115</v>
      </c>
      <c r="F19" s="119"/>
      <c r="G19" s="406"/>
      <c r="H19" s="406"/>
      <c r="I19" s="135"/>
      <c r="J19" s="264">
        <f>1.5+0.3+0.56+0.85+3.5</f>
        <v>6.7100000000000009</v>
      </c>
      <c r="K19" s="264">
        <f>3.45+0.48+0.85+0.85+5.11</f>
        <v>10.74</v>
      </c>
      <c r="L19" s="128">
        <f>4.49+0.82+0.89+1.11+6.22</f>
        <v>13.530000000000001</v>
      </c>
      <c r="M19" s="129"/>
    </row>
    <row r="20" spans="1:13">
      <c r="A20" s="106" t="s">
        <v>1117</v>
      </c>
      <c r="B20" s="107">
        <v>1.2699999999999999E-2</v>
      </c>
      <c r="C20" s="105" t="s">
        <v>1115</v>
      </c>
      <c r="F20" s="117"/>
      <c r="G20" s="406"/>
      <c r="H20" s="406"/>
      <c r="I20" s="120"/>
      <c r="J20" s="120"/>
      <c r="K20" s="120"/>
      <c r="L20" s="120"/>
      <c r="M20" s="136"/>
    </row>
    <row r="21" spans="1:13">
      <c r="A21" s="108" t="s">
        <v>1118</v>
      </c>
      <c r="B21" s="109">
        <v>1.23E-2</v>
      </c>
      <c r="C21" s="105" t="s">
        <v>1115</v>
      </c>
      <c r="F21" s="117"/>
      <c r="G21" s="406"/>
      <c r="H21" s="406"/>
      <c r="I21" s="120"/>
      <c r="J21" s="120"/>
      <c r="K21" s="120"/>
      <c r="L21" s="120"/>
      <c r="M21" s="136"/>
    </row>
    <row r="22" spans="1:13">
      <c r="A22" s="108" t="s">
        <v>1119</v>
      </c>
      <c r="B22" s="109">
        <v>7.3999999999999996E-2</v>
      </c>
      <c r="C22" s="105" t="s">
        <v>1115</v>
      </c>
      <c r="F22" s="117"/>
      <c r="G22" s="406"/>
      <c r="H22" s="406"/>
      <c r="I22" s="120"/>
      <c r="J22" s="120"/>
      <c r="K22" s="120"/>
      <c r="L22" s="120"/>
      <c r="M22" s="136"/>
    </row>
    <row r="23" spans="1:13">
      <c r="A23" s="108" t="s">
        <v>1120</v>
      </c>
      <c r="B23" s="109">
        <f>SUM(B24:B27)</f>
        <v>9.2499999999999999E-2</v>
      </c>
      <c r="C23" s="20" t="s">
        <v>1121</v>
      </c>
      <c r="F23" s="117"/>
      <c r="G23" s="406"/>
      <c r="H23" s="406"/>
      <c r="I23" s="120"/>
      <c r="J23" s="120"/>
      <c r="K23" s="120"/>
      <c r="L23" s="120"/>
      <c r="M23" s="136"/>
    </row>
    <row r="24" spans="1:13">
      <c r="A24" s="108" t="s">
        <v>1122</v>
      </c>
      <c r="B24" s="110">
        <v>0.02</v>
      </c>
      <c r="C24" s="20"/>
      <c r="F24" s="117"/>
      <c r="G24" s="120"/>
      <c r="H24" s="120"/>
      <c r="I24" s="120"/>
      <c r="J24" s="120"/>
      <c r="K24" s="120"/>
      <c r="L24" s="120"/>
      <c r="M24" s="136"/>
    </row>
    <row r="25" spans="1:13">
      <c r="A25" s="108" t="s">
        <v>1123</v>
      </c>
      <c r="B25" s="110">
        <v>6.4999999999999997E-3</v>
      </c>
      <c r="C25" s="20"/>
      <c r="F25" s="117"/>
      <c r="G25" s="410"/>
      <c r="H25" s="410"/>
      <c r="I25" s="410"/>
      <c r="J25" s="410"/>
      <c r="K25" s="410"/>
      <c r="L25" s="410"/>
      <c r="M25" s="411"/>
    </row>
    <row r="26" spans="1:13">
      <c r="A26" s="108" t="s">
        <v>1124</v>
      </c>
      <c r="B26" s="110">
        <v>0.03</v>
      </c>
      <c r="C26" s="20"/>
      <c r="F26" s="117"/>
      <c r="G26" s="403"/>
      <c r="H26" s="403"/>
      <c r="I26" s="403"/>
      <c r="J26" s="403"/>
      <c r="K26" s="134"/>
      <c r="L26" s="134"/>
      <c r="M26" s="126"/>
    </row>
    <row r="27" spans="1:13" ht="15.75" thickBot="1">
      <c r="A27" s="111" t="s">
        <v>1125</v>
      </c>
      <c r="B27" s="116">
        <v>3.5999999999999997E-2</v>
      </c>
      <c r="C27" s="20" t="s">
        <v>1128</v>
      </c>
      <c r="F27" s="117"/>
      <c r="G27" s="404"/>
      <c r="H27" s="404"/>
      <c r="I27" s="404"/>
      <c r="J27" s="404"/>
      <c r="K27" s="120"/>
      <c r="L27" s="120"/>
      <c r="M27" s="136"/>
    </row>
    <row r="28" spans="1:13" ht="15.75" thickBot="1">
      <c r="A28" s="385" t="s">
        <v>1126</v>
      </c>
      <c r="B28" s="386"/>
      <c r="C28" s="20"/>
      <c r="F28" s="121"/>
      <c r="G28" s="122"/>
      <c r="H28" s="122"/>
      <c r="I28" s="122"/>
      <c r="J28" s="122"/>
      <c r="K28" s="122"/>
      <c r="L28" s="122"/>
      <c r="M28" s="137"/>
    </row>
    <row r="29" spans="1:13" ht="15.75" thickBot="1">
      <c r="A29" s="113" t="s">
        <v>1129</v>
      </c>
      <c r="B29" s="114">
        <f>ROUND(((1+B18)*(1+B19)*(1+B20)*(1+B21)*(1+B22))/(1-B23)-1,4)</f>
        <v>0.27189999999999998</v>
      </c>
      <c r="C29" s="20"/>
    </row>
    <row r="30" spans="1:13" ht="15.75" thickBot="1">
      <c r="A30" s="123"/>
      <c r="B30" s="123"/>
      <c r="C30" s="123"/>
    </row>
    <row r="31" spans="1:13" ht="16.5" thickBot="1">
      <c r="A31" s="395" t="s">
        <v>1130</v>
      </c>
      <c r="B31" s="396"/>
      <c r="C31" s="123"/>
    </row>
    <row r="32" spans="1:13" ht="26.25" customHeight="1">
      <c r="A32" s="397" t="s">
        <v>1131</v>
      </c>
      <c r="B32" s="398"/>
      <c r="C32" s="20"/>
    </row>
    <row r="33" spans="1:3">
      <c r="A33" s="399" t="s">
        <v>1132</v>
      </c>
      <c r="B33" s="400"/>
      <c r="C33" s="20"/>
    </row>
    <row r="34" spans="1:3">
      <c r="A34" s="401" t="s">
        <v>1133</v>
      </c>
      <c r="B34" s="402"/>
      <c r="C34" s="20"/>
    </row>
    <row r="35" spans="1:3">
      <c r="A35" s="401" t="s">
        <v>1134</v>
      </c>
      <c r="B35" s="402"/>
      <c r="C35" s="20"/>
    </row>
    <row r="36" spans="1:3">
      <c r="A36" s="399" t="s">
        <v>1135</v>
      </c>
      <c r="B36" s="400"/>
      <c r="C36" s="20"/>
    </row>
    <row r="37" spans="1:3" ht="67.5" customHeight="1">
      <c r="A37" s="387" t="s">
        <v>1136</v>
      </c>
      <c r="B37" s="388"/>
      <c r="C37" s="20"/>
    </row>
    <row r="38" spans="1:3">
      <c r="A38" s="389" t="s">
        <v>1137</v>
      </c>
      <c r="B38" s="390"/>
      <c r="C38" s="20"/>
    </row>
    <row r="39" spans="1:3" ht="123" customHeight="1" thickBot="1">
      <c r="A39" s="391" t="s">
        <v>1138</v>
      </c>
      <c r="B39" s="392"/>
      <c r="C39" s="20"/>
    </row>
  </sheetData>
  <mergeCells count="35">
    <mergeCell ref="F1:M1"/>
    <mergeCell ref="G21:H21"/>
    <mergeCell ref="G22:H22"/>
    <mergeCell ref="G23:H23"/>
    <mergeCell ref="G25:M25"/>
    <mergeCell ref="G8:L8"/>
    <mergeCell ref="G10:L11"/>
    <mergeCell ref="G13:H14"/>
    <mergeCell ref="I13:K13"/>
    <mergeCell ref="G27:J27"/>
    <mergeCell ref="G15:H15"/>
    <mergeCell ref="G18:H18"/>
    <mergeCell ref="G19:H19"/>
    <mergeCell ref="G20:H20"/>
    <mergeCell ref="A37:B37"/>
    <mergeCell ref="A38:B38"/>
    <mergeCell ref="A39:B39"/>
    <mergeCell ref="G3:L3"/>
    <mergeCell ref="G4:L4"/>
    <mergeCell ref="G5:L5"/>
    <mergeCell ref="G6:L6"/>
    <mergeCell ref="G7:L7"/>
    <mergeCell ref="A31:B31"/>
    <mergeCell ref="A32:B32"/>
    <mergeCell ref="A33:B33"/>
    <mergeCell ref="A34:B34"/>
    <mergeCell ref="A35:B35"/>
    <mergeCell ref="A36:B36"/>
    <mergeCell ref="A28:B28"/>
    <mergeCell ref="G26:J26"/>
    <mergeCell ref="A1:B1"/>
    <mergeCell ref="A2:B2"/>
    <mergeCell ref="A13:B13"/>
    <mergeCell ref="A16:B16"/>
    <mergeCell ref="A17:B1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0EF97-7E9D-42F0-946D-E449BA7C05ED}">
  <sheetPr codeName="Folha2">
    <tabColor rgb="FFFF6600"/>
  </sheetPr>
  <dimension ref="A1:R168"/>
  <sheetViews>
    <sheetView showGridLines="0" zoomScale="90" zoomScaleNormal="90" workbookViewId="0">
      <pane xSplit="6" ySplit="3" topLeftCell="G113" activePane="bottomRight" state="frozen"/>
      <selection pane="topRight" activeCell="H1" sqref="H1"/>
      <selection pane="bottomLeft" activeCell="A5" sqref="A5"/>
      <selection pane="bottomRight" activeCell="G130" sqref="G130"/>
    </sheetView>
  </sheetViews>
  <sheetFormatPr defaultRowHeight="12.75"/>
  <cols>
    <col min="1" max="1" width="3.85546875" style="3" bestFit="1" customWidth="1"/>
    <col min="2" max="6" width="16.7109375" style="3" customWidth="1"/>
    <col min="7" max="11" width="21.7109375" style="3" customWidth="1"/>
    <col min="12" max="12" width="9.5703125" style="3" customWidth="1"/>
    <col min="13" max="13" width="4.85546875" style="3" bestFit="1" customWidth="1"/>
    <col min="14" max="14" width="4.7109375" style="3" bestFit="1" customWidth="1"/>
    <col min="15" max="15" width="10.5703125" style="3" bestFit="1" customWidth="1"/>
    <col min="16" max="19" width="15.5703125" style="3" customWidth="1"/>
    <col min="20" max="16384" width="9.140625" style="3"/>
  </cols>
  <sheetData>
    <row r="1" spans="1:18" ht="15" customHeight="1">
      <c r="A1" s="308" t="s">
        <v>14</v>
      </c>
      <c r="B1" s="309"/>
      <c r="C1" s="309"/>
      <c r="D1" s="309"/>
      <c r="E1" s="309"/>
      <c r="F1" s="309"/>
      <c r="G1" s="309"/>
      <c r="H1" s="309"/>
      <c r="I1" s="309"/>
      <c r="J1" s="309"/>
      <c r="K1" s="310"/>
      <c r="L1" s="26"/>
      <c r="M1" s="26"/>
      <c r="N1" s="26"/>
      <c r="O1" s="26"/>
      <c r="P1" s="26"/>
      <c r="Q1" s="26"/>
      <c r="R1" s="26"/>
    </row>
    <row r="2" spans="1:18">
      <c r="A2" s="305" t="s">
        <v>15</v>
      </c>
      <c r="B2" s="305"/>
      <c r="C2" s="305"/>
      <c r="D2" s="305"/>
      <c r="E2" s="305"/>
      <c r="F2" s="305"/>
      <c r="G2" s="95" t="s">
        <v>16</v>
      </c>
      <c r="H2" s="95" t="s">
        <v>16</v>
      </c>
      <c r="I2" s="95" t="s">
        <v>16</v>
      </c>
      <c r="J2" s="94" t="s">
        <v>16</v>
      </c>
      <c r="K2" s="94" t="s">
        <v>16</v>
      </c>
      <c r="L2" s="26"/>
    </row>
    <row r="3" spans="1:18" ht="57.75" customHeight="1">
      <c r="A3" s="306" t="s">
        <v>17</v>
      </c>
      <c r="B3" s="306"/>
      <c r="C3" s="306"/>
      <c r="D3" s="306"/>
      <c r="E3" s="306"/>
      <c r="F3" s="306"/>
      <c r="G3" s="88" t="s">
        <v>18</v>
      </c>
      <c r="H3" s="88" t="s">
        <v>19</v>
      </c>
      <c r="I3" s="88" t="s">
        <v>20</v>
      </c>
      <c r="J3" s="88" t="s">
        <v>21</v>
      </c>
      <c r="K3" s="88" t="s">
        <v>22</v>
      </c>
      <c r="L3" s="29"/>
    </row>
    <row r="4" spans="1:18" ht="25.5">
      <c r="A4" s="307" t="s">
        <v>23</v>
      </c>
      <c r="B4" s="307"/>
      <c r="C4" s="307"/>
      <c r="D4" s="307"/>
      <c r="E4" s="307"/>
      <c r="F4" s="307"/>
      <c r="G4" s="89" t="s">
        <v>24</v>
      </c>
      <c r="H4" s="89" t="s">
        <v>25</v>
      </c>
      <c r="I4" s="89" t="s">
        <v>24</v>
      </c>
      <c r="J4" s="89" t="s">
        <v>24</v>
      </c>
      <c r="K4" s="89" t="s">
        <v>24</v>
      </c>
      <c r="L4" s="26"/>
    </row>
    <row r="5" spans="1:18">
      <c r="A5" s="307" t="s">
        <v>26</v>
      </c>
      <c r="B5" s="307"/>
      <c r="C5" s="307"/>
      <c r="D5" s="307"/>
      <c r="E5" s="307"/>
      <c r="F5" s="307"/>
      <c r="G5" s="89" t="s">
        <v>27</v>
      </c>
      <c r="H5" s="89" t="s">
        <v>27</v>
      </c>
      <c r="I5" s="89" t="s">
        <v>27</v>
      </c>
      <c r="J5" s="89" t="s">
        <v>27</v>
      </c>
      <c r="K5" s="89" t="s">
        <v>27</v>
      </c>
      <c r="L5" s="26"/>
    </row>
    <row r="6" spans="1:18">
      <c r="A6" s="306" t="s">
        <v>28</v>
      </c>
      <c r="B6" s="306"/>
      <c r="C6" s="306"/>
      <c r="D6" s="306"/>
      <c r="E6" s="306"/>
      <c r="F6" s="306"/>
      <c r="G6" s="89" t="s">
        <v>29</v>
      </c>
      <c r="H6" s="89" t="s">
        <v>29</v>
      </c>
      <c r="I6" s="89" t="s">
        <v>29</v>
      </c>
      <c r="J6" s="89" t="s">
        <v>29</v>
      </c>
      <c r="K6" s="89" t="s">
        <v>29</v>
      </c>
      <c r="L6" s="26"/>
    </row>
    <row r="7" spans="1:18">
      <c r="A7" s="314" t="s">
        <v>30</v>
      </c>
      <c r="B7" s="314"/>
      <c r="C7" s="314"/>
      <c r="D7" s="314"/>
      <c r="E7" s="314"/>
      <c r="F7" s="314"/>
      <c r="G7" s="89">
        <v>1</v>
      </c>
      <c r="H7" s="89">
        <v>1</v>
      </c>
      <c r="I7" s="89">
        <v>2</v>
      </c>
      <c r="J7" s="89">
        <v>6</v>
      </c>
      <c r="K7" s="89">
        <v>6</v>
      </c>
      <c r="L7" s="26"/>
    </row>
    <row r="8" spans="1:18">
      <c r="A8" s="306" t="s">
        <v>31</v>
      </c>
      <c r="B8" s="306"/>
      <c r="C8" s="306"/>
      <c r="D8" s="306"/>
      <c r="E8" s="306"/>
      <c r="F8" s="306"/>
      <c r="G8" s="89" t="s">
        <v>1163</v>
      </c>
      <c r="H8" s="89" t="s">
        <v>1163</v>
      </c>
      <c r="I8" s="89" t="s">
        <v>1163</v>
      </c>
      <c r="J8" s="89" t="s">
        <v>1163</v>
      </c>
      <c r="K8" s="89" t="s">
        <v>1163</v>
      </c>
      <c r="L8" s="26"/>
    </row>
    <row r="9" spans="1:18">
      <c r="A9" s="306" t="s">
        <v>32</v>
      </c>
      <c r="B9" s="306"/>
      <c r="C9" s="306"/>
      <c r="D9" s="306"/>
      <c r="E9" s="306"/>
      <c r="F9" s="306"/>
      <c r="G9" s="89" t="s">
        <v>33</v>
      </c>
      <c r="H9" s="89" t="s">
        <v>34</v>
      </c>
      <c r="I9" s="89" t="s">
        <v>35</v>
      </c>
      <c r="J9" s="89" t="s">
        <v>36</v>
      </c>
      <c r="K9" s="89" t="s">
        <v>37</v>
      </c>
      <c r="L9" s="26"/>
      <c r="P9" s="26"/>
      <c r="Q9" s="26"/>
      <c r="R9" s="26"/>
    </row>
    <row r="10" spans="1:18">
      <c r="A10" s="306" t="s">
        <v>38</v>
      </c>
      <c r="B10" s="306"/>
      <c r="C10" s="306"/>
      <c r="D10" s="306"/>
      <c r="E10" s="306"/>
      <c r="F10" s="306"/>
      <c r="G10" s="90">
        <v>4510.3100000000004</v>
      </c>
      <c r="H10" s="90">
        <v>11202.84</v>
      </c>
      <c r="I10" s="90">
        <v>3716.38</v>
      </c>
      <c r="J10" s="90">
        <v>3716.38</v>
      </c>
      <c r="K10" s="90">
        <v>3716.38</v>
      </c>
      <c r="L10" s="26"/>
      <c r="P10" s="26"/>
      <c r="Q10" s="26"/>
      <c r="R10" s="26"/>
    </row>
    <row r="11" spans="1:18">
      <c r="A11" s="306" t="s">
        <v>39</v>
      </c>
      <c r="B11" s="306"/>
      <c r="C11" s="306"/>
      <c r="D11" s="306"/>
      <c r="E11" s="306"/>
      <c r="F11" s="306"/>
      <c r="G11" s="89"/>
      <c r="H11" s="89"/>
      <c r="I11" s="89"/>
      <c r="J11" s="89"/>
      <c r="K11" s="89"/>
      <c r="L11" s="26"/>
      <c r="P11" s="26"/>
      <c r="Q11" s="26"/>
      <c r="R11" s="26"/>
    </row>
    <row r="12" spans="1:18">
      <c r="A12" s="306" t="s">
        <v>40</v>
      </c>
      <c r="B12" s="306"/>
      <c r="C12" s="306"/>
      <c r="D12" s="306"/>
      <c r="E12" s="306"/>
      <c r="F12" s="306"/>
      <c r="G12" s="91" t="s">
        <v>1169</v>
      </c>
      <c r="H12" s="91" t="s">
        <v>1168</v>
      </c>
      <c r="I12" s="91" t="s">
        <v>1169</v>
      </c>
      <c r="J12" s="91" t="s">
        <v>1169</v>
      </c>
      <c r="K12" s="91" t="s">
        <v>1169</v>
      </c>
      <c r="L12" s="26"/>
      <c r="P12" s="26"/>
      <c r="Q12" s="26"/>
      <c r="R12" s="26"/>
    </row>
    <row r="13" spans="1:18">
      <c r="A13" s="92"/>
      <c r="B13" s="93"/>
      <c r="C13" s="93"/>
      <c r="D13" s="93"/>
      <c r="E13" s="93"/>
      <c r="F13" s="93"/>
      <c r="G13" s="93"/>
      <c r="H13" s="93"/>
      <c r="I13" s="99"/>
      <c r="J13" s="99"/>
      <c r="K13" s="99"/>
      <c r="L13" s="26"/>
      <c r="P13" s="26"/>
      <c r="Q13" s="26"/>
      <c r="R13" s="26"/>
    </row>
    <row r="14" spans="1:18">
      <c r="A14" s="312" t="s">
        <v>41</v>
      </c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26"/>
      <c r="M14" s="26"/>
      <c r="N14" s="26"/>
      <c r="O14" s="26"/>
      <c r="P14" s="26"/>
      <c r="Q14" s="26"/>
      <c r="R14" s="26"/>
    </row>
    <row r="15" spans="1:18">
      <c r="A15" s="31">
        <v>1</v>
      </c>
      <c r="B15" s="313" t="s">
        <v>42</v>
      </c>
      <c r="C15" s="313"/>
      <c r="D15" s="313"/>
      <c r="E15" s="313"/>
      <c r="F15" s="32" t="s">
        <v>43</v>
      </c>
      <c r="G15" s="32" t="s">
        <v>44</v>
      </c>
      <c r="H15" s="31" t="s">
        <v>44</v>
      </c>
      <c r="I15" s="32" t="s">
        <v>44</v>
      </c>
      <c r="J15" s="31" t="s">
        <v>44</v>
      </c>
      <c r="K15" s="31" t="s">
        <v>44</v>
      </c>
      <c r="L15" s="26"/>
      <c r="M15" s="26"/>
      <c r="N15" s="26"/>
      <c r="O15" s="26"/>
      <c r="P15" s="26"/>
      <c r="Q15" s="26"/>
      <c r="R15" s="26"/>
    </row>
    <row r="16" spans="1:18">
      <c r="A16" s="28" t="s">
        <v>45</v>
      </c>
      <c r="B16" s="314" t="s">
        <v>46</v>
      </c>
      <c r="C16" s="314"/>
      <c r="D16" s="314"/>
      <c r="E16" s="314"/>
      <c r="F16" s="33"/>
      <c r="G16" s="34">
        <f>G10</f>
        <v>4510.3100000000004</v>
      </c>
      <c r="H16" s="34">
        <f>H10</f>
        <v>11202.84</v>
      </c>
      <c r="I16" s="30">
        <f>I10</f>
        <v>3716.38</v>
      </c>
      <c r="J16" s="34">
        <f>J10</f>
        <v>3716.38</v>
      </c>
      <c r="K16" s="34">
        <f>K10</f>
        <v>3716.38</v>
      </c>
      <c r="L16" s="26"/>
      <c r="M16" s="26"/>
      <c r="N16" s="26"/>
      <c r="O16" s="162"/>
      <c r="P16" s="163"/>
      <c r="Q16" s="26"/>
      <c r="R16" s="26"/>
    </row>
    <row r="17" spans="1:18">
      <c r="A17" s="36" t="s">
        <v>47</v>
      </c>
      <c r="B17" s="315" t="s">
        <v>48</v>
      </c>
      <c r="C17" s="315"/>
      <c r="D17" s="315"/>
      <c r="E17" s="315"/>
      <c r="F17" s="37">
        <v>0.3</v>
      </c>
      <c r="G17" s="39"/>
      <c r="H17" s="39"/>
      <c r="I17" s="173">
        <f>I16*F17</f>
        <v>1114.914</v>
      </c>
      <c r="J17" s="174">
        <f>J16*F17</f>
        <v>1114.914</v>
      </c>
      <c r="K17" s="174">
        <f>K16*F17</f>
        <v>1114.914</v>
      </c>
      <c r="L17" s="26"/>
      <c r="M17" s="26"/>
      <c r="N17" s="26"/>
      <c r="O17" s="26"/>
      <c r="P17" s="164"/>
      <c r="Q17" s="26"/>
      <c r="R17" s="26"/>
    </row>
    <row r="18" spans="1:18">
      <c r="A18" s="36" t="s">
        <v>49</v>
      </c>
      <c r="B18" s="315" t="s">
        <v>50</v>
      </c>
      <c r="C18" s="315"/>
      <c r="D18" s="315"/>
      <c r="E18" s="315"/>
      <c r="F18" s="37"/>
      <c r="G18" s="39"/>
      <c r="H18" s="39"/>
      <c r="I18" s="38"/>
      <c r="J18" s="39"/>
      <c r="K18" s="39"/>
      <c r="L18" s="26"/>
      <c r="M18" s="26"/>
      <c r="N18" s="26"/>
      <c r="O18" s="26"/>
      <c r="P18" s="164"/>
      <c r="Q18" s="26"/>
      <c r="R18" s="26"/>
    </row>
    <row r="19" spans="1:18">
      <c r="A19" s="28" t="s">
        <v>51</v>
      </c>
      <c r="B19" s="306" t="s">
        <v>52</v>
      </c>
      <c r="C19" s="306"/>
      <c r="D19" s="306"/>
      <c r="E19" s="306"/>
      <c r="F19" s="43"/>
      <c r="G19" s="42"/>
      <c r="H19" s="42"/>
      <c r="I19" s="44"/>
      <c r="J19" s="42"/>
      <c r="K19" s="42"/>
      <c r="L19" s="26"/>
      <c r="M19" s="26"/>
      <c r="N19" s="26"/>
      <c r="O19" s="162"/>
      <c r="P19" s="26"/>
      <c r="Q19" s="26"/>
      <c r="R19" s="26"/>
    </row>
    <row r="20" spans="1:18">
      <c r="A20" s="28" t="s">
        <v>53</v>
      </c>
      <c r="B20" s="306" t="s">
        <v>54</v>
      </c>
      <c r="C20" s="306"/>
      <c r="D20" s="306"/>
      <c r="E20" s="306"/>
      <c r="F20" s="33"/>
      <c r="G20" s="42"/>
      <c r="H20" s="42"/>
      <c r="I20" s="44"/>
      <c r="J20" s="42"/>
      <c r="K20" s="42"/>
      <c r="L20" s="26"/>
      <c r="M20" s="26"/>
      <c r="N20" s="26"/>
      <c r="O20" s="26"/>
      <c r="P20" s="26"/>
      <c r="Q20" s="26"/>
      <c r="R20" s="26"/>
    </row>
    <row r="21" spans="1:18">
      <c r="A21" s="28" t="s">
        <v>55</v>
      </c>
      <c r="B21" s="306" t="s">
        <v>56</v>
      </c>
      <c r="C21" s="306"/>
      <c r="D21" s="306"/>
      <c r="E21" s="306"/>
      <c r="F21" s="33"/>
      <c r="G21" s="42"/>
      <c r="H21" s="42"/>
      <c r="I21" s="44"/>
      <c r="J21" s="42"/>
      <c r="K21" s="42"/>
      <c r="L21" s="26"/>
      <c r="M21" s="26"/>
      <c r="N21" s="26"/>
      <c r="O21" s="26"/>
      <c r="P21" s="26"/>
      <c r="Q21" s="26"/>
      <c r="R21" s="26"/>
    </row>
    <row r="22" spans="1:18">
      <c r="A22" s="319" t="s">
        <v>57</v>
      </c>
      <c r="B22" s="319"/>
      <c r="C22" s="319"/>
      <c r="D22" s="319"/>
      <c r="E22" s="319"/>
      <c r="F22" s="45"/>
      <c r="G22" s="45">
        <f>SUM(G16:G21)</f>
        <v>4510.3100000000004</v>
      </c>
      <c r="H22" s="45">
        <f>SUM(H16:H21)</f>
        <v>11202.84</v>
      </c>
      <c r="I22" s="45">
        <f>SUM(I16:I21)</f>
        <v>4831.2939999999999</v>
      </c>
      <c r="J22" s="45">
        <f>SUM(J16:J21)</f>
        <v>4831.2939999999999</v>
      </c>
      <c r="K22" s="45">
        <f>SUM(K16:K21)</f>
        <v>4831.2939999999999</v>
      </c>
      <c r="L22" s="26"/>
      <c r="M22" s="26"/>
      <c r="N22" s="26"/>
      <c r="O22" s="26"/>
      <c r="P22" s="26"/>
      <c r="Q22" s="26"/>
      <c r="R22" s="26"/>
    </row>
    <row r="23" spans="1:18">
      <c r="A23" s="306"/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26"/>
      <c r="M23" s="26"/>
      <c r="N23" s="26"/>
      <c r="O23" s="26"/>
      <c r="P23" s="26"/>
      <c r="Q23" s="26"/>
      <c r="R23" s="26"/>
    </row>
    <row r="24" spans="1:18">
      <c r="A24" s="316"/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26"/>
      <c r="M24" s="26"/>
      <c r="N24" s="26"/>
      <c r="O24" s="26"/>
      <c r="P24" s="26"/>
      <c r="Q24" s="26"/>
      <c r="R24" s="26"/>
    </row>
    <row r="25" spans="1:18">
      <c r="A25" s="312" t="s">
        <v>58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26"/>
      <c r="M25" s="26"/>
      <c r="N25" s="26"/>
      <c r="O25" s="26"/>
      <c r="P25" s="26"/>
      <c r="Q25" s="26"/>
      <c r="R25" s="26"/>
    </row>
    <row r="26" spans="1:18">
      <c r="A26" s="320" t="s">
        <v>59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2"/>
      <c r="L26" s="26"/>
      <c r="M26" s="26"/>
      <c r="N26" s="26"/>
      <c r="O26" s="26"/>
      <c r="P26" s="26"/>
      <c r="Q26" s="26"/>
      <c r="R26" s="26"/>
    </row>
    <row r="27" spans="1:18">
      <c r="A27" s="31" t="s">
        <v>60</v>
      </c>
      <c r="B27" s="313" t="s">
        <v>61</v>
      </c>
      <c r="C27" s="313"/>
      <c r="D27" s="313"/>
      <c r="E27" s="313"/>
      <c r="F27" s="46" t="s">
        <v>62</v>
      </c>
      <c r="G27" s="31" t="s">
        <v>44</v>
      </c>
      <c r="H27" s="31" t="s">
        <v>44</v>
      </c>
      <c r="I27" s="32" t="s">
        <v>44</v>
      </c>
      <c r="J27" s="32" t="s">
        <v>44</v>
      </c>
      <c r="K27" s="32" t="s">
        <v>44</v>
      </c>
      <c r="L27" s="29"/>
      <c r="M27" s="29"/>
      <c r="N27" s="29"/>
      <c r="O27" s="29"/>
      <c r="P27" s="29"/>
      <c r="Q27" s="29"/>
      <c r="R27" s="29"/>
    </row>
    <row r="28" spans="1:18">
      <c r="A28" s="28" t="s">
        <v>45</v>
      </c>
      <c r="B28" s="306" t="s">
        <v>63</v>
      </c>
      <c r="C28" s="306"/>
      <c r="D28" s="306"/>
      <c r="E28" s="306"/>
      <c r="F28" s="47">
        <v>8.3299999999999999E-2</v>
      </c>
      <c r="G28" s="30">
        <f>ROUND($F$28*G22,2)</f>
        <v>375.71</v>
      </c>
      <c r="H28" s="30">
        <f>ROUND($F$28*H22,2)</f>
        <v>933.2</v>
      </c>
      <c r="I28" s="30">
        <f>ROUND($F$28*I22,2)</f>
        <v>402.45</v>
      </c>
      <c r="J28" s="30">
        <f>ROUND($F$28*J22,2)</f>
        <v>402.45</v>
      </c>
      <c r="K28" s="30">
        <f>ROUND($F$28*K22,2)</f>
        <v>402.45</v>
      </c>
      <c r="L28" s="26"/>
      <c r="M28" s="26"/>
      <c r="N28" s="26"/>
      <c r="O28" s="26"/>
      <c r="P28" s="26"/>
      <c r="Q28" s="26"/>
      <c r="R28" s="26"/>
    </row>
    <row r="29" spans="1:18">
      <c r="A29" s="28" t="s">
        <v>47</v>
      </c>
      <c r="B29" s="318" t="s">
        <v>64</v>
      </c>
      <c r="C29" s="318"/>
      <c r="D29" s="318"/>
      <c r="E29" s="318"/>
      <c r="F29" s="43">
        <v>0.121</v>
      </c>
      <c r="G29" s="30">
        <f>ROUND($F$29*G22,2)</f>
        <v>545.75</v>
      </c>
      <c r="H29" s="30">
        <f>ROUND($F$29*H22,2)</f>
        <v>1355.54</v>
      </c>
      <c r="I29" s="30">
        <f>ROUND($F$29*I22,2)</f>
        <v>584.59</v>
      </c>
      <c r="J29" s="30">
        <f>ROUND($F$29*J22,2)</f>
        <v>584.59</v>
      </c>
      <c r="K29" s="30">
        <f>ROUND($F$29*K22,2)</f>
        <v>584.59</v>
      </c>
      <c r="L29" s="26"/>
      <c r="M29" s="26"/>
      <c r="N29" s="26"/>
      <c r="O29" s="26"/>
      <c r="P29" s="26"/>
      <c r="Q29" s="26"/>
      <c r="R29" s="26"/>
    </row>
    <row r="30" spans="1:18">
      <c r="A30" s="48"/>
      <c r="B30" s="314" t="s">
        <v>65</v>
      </c>
      <c r="C30" s="314"/>
      <c r="D30" s="314"/>
      <c r="E30" s="314"/>
      <c r="F30" s="43">
        <f t="shared" ref="F30:K30" si="0">SUM(F28:F29)</f>
        <v>0.20429999999999998</v>
      </c>
      <c r="G30" s="30">
        <f t="shared" si="0"/>
        <v>921.46</v>
      </c>
      <c r="H30" s="30">
        <f t="shared" si="0"/>
        <v>2288.7399999999998</v>
      </c>
      <c r="I30" s="30">
        <f t="shared" si="0"/>
        <v>987.04</v>
      </c>
      <c r="J30" s="30">
        <f t="shared" si="0"/>
        <v>987.04</v>
      </c>
      <c r="K30" s="30">
        <f t="shared" si="0"/>
        <v>987.04</v>
      </c>
      <c r="L30" s="26"/>
      <c r="M30" s="26"/>
      <c r="N30" s="26"/>
      <c r="O30" s="26"/>
      <c r="P30" s="26"/>
      <c r="Q30" s="26"/>
      <c r="R30" s="26"/>
    </row>
    <row r="31" spans="1:18">
      <c r="A31" s="49" t="s">
        <v>66</v>
      </c>
      <c r="B31" s="323" t="s">
        <v>67</v>
      </c>
      <c r="C31" s="323"/>
      <c r="D31" s="323"/>
      <c r="E31" s="323"/>
      <c r="F31" s="50">
        <f>F30*F47</f>
        <v>5.47524E-2</v>
      </c>
      <c r="G31" s="30">
        <f>$F$31*G22</f>
        <v>246.95029724400001</v>
      </c>
      <c r="H31" s="30">
        <f>$F$31*H22</f>
        <v>613.38237681600003</v>
      </c>
      <c r="I31" s="30">
        <f>$F$31*I22</f>
        <v>264.52494160559996</v>
      </c>
      <c r="J31" s="30">
        <f>$F$31*J22</f>
        <v>264.52494160559996</v>
      </c>
      <c r="K31" s="30">
        <f>$F$31*K22</f>
        <v>264.52494160559996</v>
      </c>
      <c r="L31" s="26"/>
      <c r="M31" s="26"/>
      <c r="N31" s="26"/>
      <c r="O31" s="26"/>
      <c r="P31" s="26"/>
      <c r="Q31" s="26"/>
      <c r="R31" s="26"/>
    </row>
    <row r="32" spans="1:18">
      <c r="A32" s="319" t="s">
        <v>68</v>
      </c>
      <c r="B32" s="319"/>
      <c r="C32" s="319"/>
      <c r="D32" s="319"/>
      <c r="E32" s="319"/>
      <c r="F32" s="51">
        <f t="shared" ref="F32:K32" si="1">SUM(F30:F31)</f>
        <v>0.25905239999999996</v>
      </c>
      <c r="G32" s="45">
        <f t="shared" si="1"/>
        <v>1168.410297244</v>
      </c>
      <c r="H32" s="45">
        <f t="shared" si="1"/>
        <v>2902.1223768159998</v>
      </c>
      <c r="I32" s="45">
        <f t="shared" si="1"/>
        <v>1251.5649416055999</v>
      </c>
      <c r="J32" s="45">
        <f t="shared" si="1"/>
        <v>1251.5649416055999</v>
      </c>
      <c r="K32" s="45">
        <f t="shared" si="1"/>
        <v>1251.5649416055999</v>
      </c>
      <c r="L32" s="26"/>
      <c r="M32" s="26"/>
      <c r="N32" s="26"/>
      <c r="O32" s="26"/>
      <c r="P32" s="26"/>
      <c r="Q32" s="26"/>
      <c r="R32" s="26"/>
    </row>
    <row r="33" spans="1:18">
      <c r="A33" s="315" t="s">
        <v>69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52"/>
      <c r="M33" s="52"/>
      <c r="N33" s="52"/>
      <c r="O33" s="52"/>
      <c r="P33" s="165"/>
      <c r="Q33" s="52"/>
      <c r="R33" s="52"/>
    </row>
    <row r="34" spans="1:18">
      <c r="A34" s="315" t="s">
        <v>70</v>
      </c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52"/>
      <c r="M34" s="52"/>
      <c r="N34" s="52"/>
      <c r="O34" s="52"/>
      <c r="P34" s="165"/>
      <c r="Q34" s="52"/>
      <c r="R34" s="52"/>
    </row>
    <row r="35" spans="1:18" ht="30" customHeight="1">
      <c r="A35" s="318" t="s">
        <v>71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52"/>
      <c r="M35" s="52"/>
      <c r="N35" s="52"/>
      <c r="O35" s="166"/>
      <c r="P35" s="167"/>
      <c r="Q35" s="52"/>
      <c r="R35" s="52"/>
    </row>
    <row r="36" spans="1:18">
      <c r="A36" s="98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26"/>
      <c r="M36" s="26"/>
      <c r="N36" s="26"/>
      <c r="O36" s="26"/>
      <c r="P36" s="168"/>
      <c r="Q36" s="26"/>
      <c r="R36" s="26"/>
    </row>
    <row r="37" spans="1:18">
      <c r="A37" s="312" t="s">
        <v>72</v>
      </c>
      <c r="B37" s="312"/>
      <c r="C37" s="312"/>
      <c r="D37" s="312"/>
      <c r="E37" s="312"/>
      <c r="F37" s="312"/>
      <c r="G37" s="312"/>
      <c r="H37" s="312"/>
      <c r="I37" s="312"/>
      <c r="J37" s="312"/>
      <c r="K37" s="312"/>
      <c r="L37" s="26"/>
      <c r="M37" s="26"/>
      <c r="N37" s="26"/>
      <c r="O37" s="26"/>
      <c r="P37" s="26"/>
      <c r="Q37" s="26"/>
      <c r="R37" s="26"/>
    </row>
    <row r="38" spans="1:18">
      <c r="A38" s="31" t="s">
        <v>73</v>
      </c>
      <c r="B38" s="313" t="s">
        <v>74</v>
      </c>
      <c r="C38" s="313"/>
      <c r="D38" s="313"/>
      <c r="E38" s="313"/>
      <c r="F38" s="46" t="s">
        <v>62</v>
      </c>
      <c r="G38" s="31" t="s">
        <v>44</v>
      </c>
      <c r="H38" s="31" t="s">
        <v>44</v>
      </c>
      <c r="I38" s="32" t="s">
        <v>44</v>
      </c>
      <c r="J38" s="31" t="s">
        <v>44</v>
      </c>
      <c r="K38" s="31" t="s">
        <v>44</v>
      </c>
      <c r="L38" s="26"/>
      <c r="M38" s="26"/>
      <c r="N38" s="26"/>
      <c r="O38" s="26"/>
      <c r="P38" s="26"/>
      <c r="Q38" s="26"/>
      <c r="R38" s="26"/>
    </row>
    <row r="39" spans="1:18">
      <c r="A39" s="28" t="s">
        <v>45</v>
      </c>
      <c r="B39" s="306" t="s">
        <v>75</v>
      </c>
      <c r="C39" s="306"/>
      <c r="D39" s="306"/>
      <c r="E39" s="306"/>
      <c r="F39" s="47">
        <v>0.1</v>
      </c>
      <c r="G39" s="41">
        <f t="shared" ref="G39:G46" si="2">ROUND($F39*G$22,2)</f>
        <v>451.03</v>
      </c>
      <c r="H39" s="41">
        <f>ROUND($F$39*H22,2)</f>
        <v>1120.28</v>
      </c>
      <c r="I39" s="30">
        <f>ROUND($F$39*I22,2)</f>
        <v>483.13</v>
      </c>
      <c r="J39" s="41">
        <f>ROUND($F$39*J22,2)</f>
        <v>483.13</v>
      </c>
      <c r="K39" s="41">
        <f>ROUND($F$39*K22,2)</f>
        <v>483.13</v>
      </c>
      <c r="L39" s="26"/>
      <c r="M39" s="26"/>
      <c r="N39" s="26"/>
      <c r="O39" s="26"/>
      <c r="P39" s="26"/>
      <c r="Q39" s="26"/>
      <c r="R39" s="26"/>
    </row>
    <row r="40" spans="1:18">
      <c r="A40" s="28" t="s">
        <v>47</v>
      </c>
      <c r="B40" s="306" t="s">
        <v>76</v>
      </c>
      <c r="C40" s="306"/>
      <c r="D40" s="306"/>
      <c r="E40" s="306"/>
      <c r="F40" s="47">
        <v>2.5000000000000001E-2</v>
      </c>
      <c r="G40" s="41">
        <f t="shared" si="2"/>
        <v>112.76</v>
      </c>
      <c r="H40" s="41">
        <f t="shared" ref="H40:K46" si="3">ROUND($F40*H$22,2)</f>
        <v>280.07</v>
      </c>
      <c r="I40" s="30">
        <f t="shared" si="3"/>
        <v>120.78</v>
      </c>
      <c r="J40" s="41">
        <f t="shared" si="3"/>
        <v>120.78</v>
      </c>
      <c r="K40" s="41">
        <f t="shared" si="3"/>
        <v>120.78</v>
      </c>
      <c r="L40" s="26"/>
      <c r="M40" s="26"/>
      <c r="N40" s="26"/>
      <c r="O40" s="26"/>
      <c r="P40" s="26"/>
      <c r="Q40" s="26"/>
      <c r="R40" s="26"/>
    </row>
    <row r="41" spans="1:18">
      <c r="A41" s="53" t="s">
        <v>66</v>
      </c>
      <c r="B41" s="318" t="s">
        <v>1162</v>
      </c>
      <c r="C41" s="318"/>
      <c r="D41" s="318"/>
      <c r="E41" s="318"/>
      <c r="F41" s="54">
        <v>0.03</v>
      </c>
      <c r="G41" s="55">
        <f t="shared" si="2"/>
        <v>135.31</v>
      </c>
      <c r="H41" s="55">
        <f t="shared" si="3"/>
        <v>336.09</v>
      </c>
      <c r="I41" s="55">
        <f t="shared" si="3"/>
        <v>144.94</v>
      </c>
      <c r="J41" s="55">
        <f t="shared" si="3"/>
        <v>144.94</v>
      </c>
      <c r="K41" s="55">
        <f t="shared" si="3"/>
        <v>144.94</v>
      </c>
      <c r="L41" s="65"/>
      <c r="M41" s="52"/>
      <c r="N41" s="52"/>
      <c r="O41" s="52"/>
      <c r="P41" s="52"/>
      <c r="Q41" s="52"/>
      <c r="R41" s="52"/>
    </row>
    <row r="42" spans="1:18">
      <c r="A42" s="28" t="s">
        <v>49</v>
      </c>
      <c r="B42" s="306" t="s">
        <v>77</v>
      </c>
      <c r="C42" s="306"/>
      <c r="D42" s="306"/>
      <c r="E42" s="306"/>
      <c r="F42" s="43">
        <v>1.4999999999999999E-2</v>
      </c>
      <c r="G42" s="41">
        <f t="shared" si="2"/>
        <v>67.650000000000006</v>
      </c>
      <c r="H42" s="41">
        <f t="shared" si="3"/>
        <v>168.04</v>
      </c>
      <c r="I42" s="30">
        <f t="shared" si="3"/>
        <v>72.47</v>
      </c>
      <c r="J42" s="41">
        <f t="shared" si="3"/>
        <v>72.47</v>
      </c>
      <c r="K42" s="41">
        <f t="shared" si="3"/>
        <v>72.47</v>
      </c>
      <c r="L42" s="26"/>
      <c r="M42" s="26"/>
      <c r="N42" s="26"/>
      <c r="O42" s="26"/>
      <c r="P42" s="26"/>
      <c r="Q42" s="26"/>
      <c r="R42" s="26"/>
    </row>
    <row r="43" spans="1:18">
      <c r="A43" s="28" t="s">
        <v>51</v>
      </c>
      <c r="B43" s="306" t="s">
        <v>78</v>
      </c>
      <c r="C43" s="306"/>
      <c r="D43" s="306"/>
      <c r="E43" s="306"/>
      <c r="F43" s="43">
        <v>0.01</v>
      </c>
      <c r="G43" s="41">
        <f t="shared" si="2"/>
        <v>45.1</v>
      </c>
      <c r="H43" s="41">
        <f t="shared" si="3"/>
        <v>112.03</v>
      </c>
      <c r="I43" s="30">
        <f t="shared" si="3"/>
        <v>48.31</v>
      </c>
      <c r="J43" s="41">
        <f t="shared" si="3"/>
        <v>48.31</v>
      </c>
      <c r="K43" s="41">
        <f t="shared" si="3"/>
        <v>48.31</v>
      </c>
      <c r="L43" s="26"/>
      <c r="M43" s="26"/>
      <c r="N43" s="26"/>
      <c r="O43" s="26"/>
      <c r="P43" s="26"/>
      <c r="Q43" s="26"/>
      <c r="R43" s="26"/>
    </row>
    <row r="44" spans="1:18">
      <c r="A44" s="28" t="s">
        <v>53</v>
      </c>
      <c r="B44" s="306" t="s">
        <v>79</v>
      </c>
      <c r="C44" s="306"/>
      <c r="D44" s="306"/>
      <c r="E44" s="306"/>
      <c r="F44" s="47">
        <v>6.0000000000000001E-3</v>
      </c>
      <c r="G44" s="41">
        <f t="shared" si="2"/>
        <v>27.06</v>
      </c>
      <c r="H44" s="41">
        <f t="shared" si="3"/>
        <v>67.22</v>
      </c>
      <c r="I44" s="30">
        <f t="shared" si="3"/>
        <v>28.99</v>
      </c>
      <c r="J44" s="41">
        <f t="shared" si="3"/>
        <v>28.99</v>
      </c>
      <c r="K44" s="41">
        <f t="shared" si="3"/>
        <v>28.99</v>
      </c>
      <c r="L44" s="26"/>
      <c r="M44" s="26"/>
      <c r="N44" s="26"/>
      <c r="O44" s="26"/>
      <c r="P44" s="26"/>
      <c r="Q44" s="26"/>
      <c r="R44" s="26"/>
    </row>
    <row r="45" spans="1:18">
      <c r="A45" s="28" t="s">
        <v>55</v>
      </c>
      <c r="B45" s="306" t="s">
        <v>80</v>
      </c>
      <c r="C45" s="306"/>
      <c r="D45" s="306"/>
      <c r="E45" s="306"/>
      <c r="F45" s="47">
        <v>2E-3</v>
      </c>
      <c r="G45" s="41">
        <f t="shared" si="2"/>
        <v>9.02</v>
      </c>
      <c r="H45" s="41">
        <f t="shared" si="3"/>
        <v>22.41</v>
      </c>
      <c r="I45" s="30">
        <f t="shared" si="3"/>
        <v>9.66</v>
      </c>
      <c r="J45" s="41">
        <f t="shared" si="3"/>
        <v>9.66</v>
      </c>
      <c r="K45" s="41">
        <f t="shared" si="3"/>
        <v>9.66</v>
      </c>
      <c r="L45" s="26"/>
      <c r="M45" s="26"/>
      <c r="N45" s="26"/>
      <c r="O45" s="26"/>
      <c r="P45" s="26"/>
      <c r="Q45" s="26"/>
      <c r="R45" s="26"/>
    </row>
    <row r="46" spans="1:18">
      <c r="A46" s="28" t="s">
        <v>81</v>
      </c>
      <c r="B46" s="306" t="s">
        <v>82</v>
      </c>
      <c r="C46" s="306"/>
      <c r="D46" s="306"/>
      <c r="E46" s="306"/>
      <c r="F46" s="47">
        <v>0.08</v>
      </c>
      <c r="G46" s="41">
        <f t="shared" si="2"/>
        <v>360.82</v>
      </c>
      <c r="H46" s="41">
        <f t="shared" si="3"/>
        <v>896.23</v>
      </c>
      <c r="I46" s="30">
        <f t="shared" si="3"/>
        <v>386.5</v>
      </c>
      <c r="J46" s="41">
        <f t="shared" si="3"/>
        <v>386.5</v>
      </c>
      <c r="K46" s="41">
        <f t="shared" si="3"/>
        <v>386.5</v>
      </c>
      <c r="L46" s="26"/>
      <c r="M46" s="26"/>
      <c r="N46" s="26"/>
      <c r="O46" s="26"/>
      <c r="P46" s="26"/>
      <c r="Q46" s="26"/>
      <c r="R46" s="26"/>
    </row>
    <row r="47" spans="1:18">
      <c r="A47" s="319" t="s">
        <v>83</v>
      </c>
      <c r="B47" s="319"/>
      <c r="C47" s="319"/>
      <c r="D47" s="319"/>
      <c r="E47" s="319"/>
      <c r="F47" s="56">
        <f t="shared" ref="F47:K47" si="4">SUM(F39:F46)</f>
        <v>0.26800000000000002</v>
      </c>
      <c r="G47" s="45">
        <f t="shared" si="4"/>
        <v>1208.7499999999998</v>
      </c>
      <c r="H47" s="45">
        <f t="shared" si="4"/>
        <v>3002.3699999999994</v>
      </c>
      <c r="I47" s="45">
        <f t="shared" si="4"/>
        <v>1294.7799999999997</v>
      </c>
      <c r="J47" s="45">
        <f t="shared" si="4"/>
        <v>1294.7799999999997</v>
      </c>
      <c r="K47" s="45">
        <f t="shared" si="4"/>
        <v>1294.7799999999997</v>
      </c>
      <c r="L47" s="26"/>
      <c r="M47" s="26"/>
      <c r="N47" s="26"/>
      <c r="O47" s="26"/>
      <c r="P47" s="26"/>
      <c r="Q47" s="26"/>
      <c r="R47" s="26"/>
    </row>
    <row r="48" spans="1:18">
      <c r="A48" s="331" t="s">
        <v>84</v>
      </c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26"/>
      <c r="M48" s="26"/>
      <c r="N48" s="26"/>
      <c r="O48" s="26"/>
      <c r="P48" s="26"/>
      <c r="Q48" s="26"/>
      <c r="R48" s="26"/>
    </row>
    <row r="49" spans="1:18">
      <c r="A49" s="318" t="s">
        <v>1164</v>
      </c>
      <c r="B49" s="318"/>
      <c r="C49" s="318"/>
      <c r="D49" s="318"/>
      <c r="E49" s="318"/>
      <c r="F49" s="318"/>
      <c r="G49" s="318"/>
      <c r="H49" s="318"/>
      <c r="I49" s="318"/>
      <c r="J49" s="318"/>
      <c r="K49" s="318"/>
      <c r="L49" s="26"/>
      <c r="M49" s="26"/>
      <c r="N49" s="26"/>
      <c r="O49" s="26"/>
      <c r="P49" s="26"/>
      <c r="Q49" s="26"/>
      <c r="R49" s="26"/>
    </row>
    <row r="50" spans="1:18">
      <c r="A50" s="320"/>
      <c r="B50" s="321"/>
      <c r="C50" s="321"/>
      <c r="D50" s="321"/>
      <c r="E50" s="321"/>
      <c r="F50" s="321"/>
      <c r="G50" s="321"/>
      <c r="H50" s="321"/>
      <c r="I50" s="321"/>
      <c r="J50" s="321"/>
      <c r="K50" s="321"/>
      <c r="L50" s="26"/>
      <c r="M50" s="26"/>
      <c r="N50" s="26"/>
      <c r="O50" s="26"/>
      <c r="P50" s="26"/>
      <c r="Q50" s="26"/>
      <c r="R50" s="26"/>
    </row>
    <row r="51" spans="1:18">
      <c r="A51" s="339" t="s">
        <v>85</v>
      </c>
      <c r="B51" s="340"/>
      <c r="C51" s="340"/>
      <c r="D51" s="340"/>
      <c r="E51" s="340"/>
      <c r="F51" s="340"/>
      <c r="G51" s="340"/>
      <c r="H51" s="340"/>
      <c r="I51" s="340"/>
      <c r="J51" s="340"/>
      <c r="K51" s="340"/>
      <c r="L51" s="324" t="s">
        <v>86</v>
      </c>
      <c r="M51" s="324" t="s">
        <v>87</v>
      </c>
      <c r="N51" s="324" t="s">
        <v>88</v>
      </c>
      <c r="O51" s="326" t="s">
        <v>89</v>
      </c>
      <c r="P51" s="26"/>
      <c r="Q51" s="26"/>
      <c r="R51" s="26"/>
    </row>
    <row r="52" spans="1:18">
      <c r="A52" s="31" t="s">
        <v>90</v>
      </c>
      <c r="B52" s="328" t="s">
        <v>91</v>
      </c>
      <c r="C52" s="329"/>
      <c r="D52" s="329"/>
      <c r="E52" s="330"/>
      <c r="F52" s="57"/>
      <c r="G52" s="32" t="s">
        <v>44</v>
      </c>
      <c r="H52" s="32" t="s">
        <v>44</v>
      </c>
      <c r="I52" s="32" t="s">
        <v>44</v>
      </c>
      <c r="J52" s="32" t="s">
        <v>44</v>
      </c>
      <c r="K52" s="32" t="s">
        <v>44</v>
      </c>
      <c r="L52" s="325"/>
      <c r="M52" s="325"/>
      <c r="N52" s="325"/>
      <c r="O52" s="327"/>
      <c r="P52" s="26"/>
      <c r="Q52" s="26"/>
      <c r="R52" s="26"/>
    </row>
    <row r="53" spans="1:18">
      <c r="A53" s="53" t="s">
        <v>45</v>
      </c>
      <c r="B53" s="333" t="s">
        <v>92</v>
      </c>
      <c r="C53" s="334"/>
      <c r="D53" s="334"/>
      <c r="E53" s="335"/>
      <c r="F53" s="58"/>
      <c r="G53" s="59">
        <f>IF(($M$53*$N$53*$O$53)-$L$53*G16&lt;0,0,($M$53*$N$53*$O$53)-$L$53*G16)</f>
        <v>0</v>
      </c>
      <c r="H53" s="59"/>
      <c r="I53" s="59">
        <f>IF(($M$53*$N$53*$O$53)-$L$53*I16&lt;0,0,($M$53*$N$53*$O$53)-$L$53*I16)</f>
        <v>8.0172000000000025</v>
      </c>
      <c r="J53" s="59">
        <f>IF(($M$53*$N$53*$O$53)-$L$53*J16&lt;0,0,($M$53*$N$53*$O$53)-$L$53*J16)</f>
        <v>8.0172000000000025</v>
      </c>
      <c r="K53" s="59">
        <f>IF(($M$53*$N$53*$O$53)-$L$53*K16&lt;0,0,($M$53*$N$53*$O$53)-$L$53*K16)</f>
        <v>8.0172000000000025</v>
      </c>
      <c r="L53" s="60">
        <v>0.06</v>
      </c>
      <c r="M53" s="169">
        <v>21</v>
      </c>
      <c r="N53" s="169">
        <v>2</v>
      </c>
      <c r="O53" s="61">
        <v>5.5</v>
      </c>
      <c r="P53" s="26"/>
      <c r="Q53" s="52"/>
      <c r="R53" s="52"/>
    </row>
    <row r="54" spans="1:18">
      <c r="A54" s="53" t="s">
        <v>93</v>
      </c>
      <c r="B54" s="333" t="s">
        <v>94</v>
      </c>
      <c r="C54" s="334"/>
      <c r="D54" s="334"/>
      <c r="E54" s="335"/>
      <c r="F54" s="58"/>
      <c r="G54" s="59"/>
      <c r="H54" s="59"/>
      <c r="I54" s="59"/>
      <c r="J54" s="59"/>
      <c r="K54" s="59"/>
      <c r="L54" s="60">
        <v>0.06</v>
      </c>
      <c r="M54" s="169">
        <v>21</v>
      </c>
      <c r="N54" s="169">
        <v>2</v>
      </c>
      <c r="O54" s="61">
        <v>5.5</v>
      </c>
      <c r="P54" s="26"/>
      <c r="Q54" s="52"/>
      <c r="R54" s="52"/>
    </row>
    <row r="55" spans="1:18">
      <c r="A55" s="53" t="s">
        <v>47</v>
      </c>
      <c r="B55" s="333" t="s">
        <v>95</v>
      </c>
      <c r="C55" s="334"/>
      <c r="D55" s="334"/>
      <c r="E55" s="335"/>
      <c r="F55" s="58"/>
      <c r="G55" s="59">
        <f>46.38*21</f>
        <v>973.98</v>
      </c>
      <c r="H55" s="59">
        <f>42.13*21</f>
        <v>884.73</v>
      </c>
      <c r="I55" s="59">
        <f>21*46.38</f>
        <v>973.98</v>
      </c>
      <c r="J55" s="59">
        <f>21*46.38</f>
        <v>973.98</v>
      </c>
      <c r="K55" s="59">
        <f>21*46.38</f>
        <v>973.98</v>
      </c>
      <c r="L55" s="87"/>
      <c r="M55" s="87"/>
      <c r="N55" s="87"/>
      <c r="O55" s="87"/>
      <c r="P55" s="87"/>
      <c r="Q55" s="87"/>
      <c r="R55" s="87"/>
    </row>
    <row r="56" spans="1:18">
      <c r="A56" s="36" t="s">
        <v>66</v>
      </c>
      <c r="B56" s="336" t="s">
        <v>96</v>
      </c>
      <c r="C56" s="337"/>
      <c r="D56" s="337"/>
      <c r="E56" s="338"/>
      <c r="F56" s="58"/>
      <c r="G56" s="59"/>
      <c r="H56" s="59"/>
      <c r="I56" s="59"/>
      <c r="J56" s="59"/>
      <c r="K56" s="59"/>
      <c r="L56" s="87"/>
      <c r="M56" s="87"/>
      <c r="N56" s="87"/>
      <c r="O56" s="87"/>
      <c r="P56" s="87"/>
      <c r="Q56" s="87"/>
      <c r="R56" s="87"/>
    </row>
    <row r="57" spans="1:18">
      <c r="A57" s="36" t="s">
        <v>49</v>
      </c>
      <c r="B57" s="336" t="s">
        <v>97</v>
      </c>
      <c r="C57" s="337"/>
      <c r="D57" s="337"/>
      <c r="E57" s="338"/>
      <c r="F57" s="58"/>
      <c r="G57" s="59"/>
      <c r="H57" s="59"/>
      <c r="I57" s="59"/>
      <c r="J57" s="59"/>
      <c r="K57" s="59"/>
      <c r="L57" s="87"/>
      <c r="M57" s="87"/>
      <c r="N57" s="87"/>
      <c r="O57" s="87"/>
      <c r="P57" s="87"/>
      <c r="Q57" s="87"/>
      <c r="R57" s="87"/>
    </row>
    <row r="58" spans="1:18" s="261" customFormat="1">
      <c r="A58" s="36" t="s">
        <v>51</v>
      </c>
      <c r="B58" s="336" t="s">
        <v>98</v>
      </c>
      <c r="C58" s="337"/>
      <c r="D58" s="337"/>
      <c r="E58" s="338"/>
      <c r="F58" s="177"/>
      <c r="G58" s="178"/>
      <c r="H58" s="178"/>
      <c r="I58" s="178"/>
      <c r="J58" s="178"/>
      <c r="K58" s="178"/>
      <c r="L58" s="179"/>
      <c r="M58" s="179"/>
      <c r="N58" s="179"/>
      <c r="O58" s="179"/>
      <c r="P58" s="179"/>
      <c r="Q58" s="179"/>
      <c r="R58" s="179"/>
    </row>
    <row r="59" spans="1:18">
      <c r="A59" s="36" t="s">
        <v>53</v>
      </c>
      <c r="B59" s="336" t="s">
        <v>99</v>
      </c>
      <c r="C59" s="337"/>
      <c r="D59" s="337"/>
      <c r="E59" s="338"/>
      <c r="F59" s="58"/>
      <c r="G59" s="59"/>
      <c r="H59" s="59"/>
      <c r="I59" s="59"/>
      <c r="J59" s="59"/>
      <c r="K59" s="59"/>
      <c r="L59" s="87"/>
      <c r="M59" s="87"/>
      <c r="N59" s="87"/>
      <c r="O59" s="87"/>
      <c r="P59" s="87"/>
      <c r="Q59" s="87"/>
      <c r="R59" s="87"/>
    </row>
    <row r="60" spans="1:18">
      <c r="A60" s="36" t="s">
        <v>55</v>
      </c>
      <c r="B60" s="336" t="s">
        <v>100</v>
      </c>
      <c r="C60" s="337"/>
      <c r="D60" s="337"/>
      <c r="E60" s="338"/>
      <c r="F60" s="58"/>
      <c r="G60" s="59"/>
      <c r="H60" s="59"/>
      <c r="I60" s="59"/>
      <c r="J60" s="59"/>
      <c r="K60" s="59"/>
      <c r="L60" s="87"/>
      <c r="M60" s="87"/>
      <c r="N60" s="87"/>
      <c r="O60" s="87"/>
      <c r="P60" s="87"/>
      <c r="Q60" s="87"/>
      <c r="R60" s="87"/>
    </row>
    <row r="61" spans="1:18">
      <c r="A61" s="348" t="s">
        <v>83</v>
      </c>
      <c r="B61" s="349"/>
      <c r="C61" s="349"/>
      <c r="D61" s="349"/>
      <c r="E61" s="350"/>
      <c r="F61" s="62"/>
      <c r="G61" s="63">
        <f>SUM(G53:G60)</f>
        <v>973.98</v>
      </c>
      <c r="H61" s="63">
        <f>SUM(H53:H60)</f>
        <v>884.73</v>
      </c>
      <c r="I61" s="63">
        <f>SUM(I53:I60)</f>
        <v>981.99720000000002</v>
      </c>
      <c r="J61" s="63">
        <f>SUM(J53:J60)</f>
        <v>981.99720000000002</v>
      </c>
      <c r="K61" s="63">
        <f>SUM(K53:K60)</f>
        <v>981.99720000000002</v>
      </c>
      <c r="L61" s="87"/>
      <c r="M61" s="87"/>
      <c r="N61" s="87"/>
      <c r="O61" s="87"/>
      <c r="P61" s="87"/>
      <c r="Q61" s="87"/>
      <c r="R61" s="87"/>
    </row>
    <row r="62" spans="1:18">
      <c r="A62" s="306" t="s">
        <v>101</v>
      </c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87"/>
      <c r="M62" s="87"/>
      <c r="N62" s="87"/>
      <c r="O62" s="87"/>
      <c r="P62" s="87"/>
      <c r="Q62" s="87"/>
      <c r="R62" s="87"/>
    </row>
    <row r="63" spans="1:18">
      <c r="A63" s="306" t="s">
        <v>102</v>
      </c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87"/>
      <c r="M63" s="87"/>
      <c r="N63" s="87"/>
      <c r="O63" s="87"/>
      <c r="P63" s="87"/>
      <c r="Q63" s="87"/>
      <c r="R63" s="87"/>
    </row>
    <row r="64" spans="1:18" ht="40.5" customHeight="1">
      <c r="A64" s="306" t="s">
        <v>103</v>
      </c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87"/>
      <c r="M64" s="87"/>
      <c r="N64" s="87"/>
      <c r="O64" s="87"/>
      <c r="P64" s="87"/>
      <c r="Q64" s="87"/>
      <c r="R64" s="87"/>
    </row>
    <row r="65" spans="1:18">
      <c r="A65" s="341"/>
      <c r="B65" s="341"/>
      <c r="C65" s="341"/>
      <c r="D65" s="341"/>
      <c r="E65" s="341"/>
      <c r="F65" s="341"/>
      <c r="G65" s="341"/>
      <c r="H65" s="341"/>
      <c r="I65" s="341"/>
      <c r="J65" s="341"/>
      <c r="K65" s="341"/>
      <c r="L65" s="87"/>
      <c r="M65" s="87"/>
      <c r="N65" s="87"/>
      <c r="O65" s="87"/>
      <c r="P65" s="87"/>
      <c r="Q65" s="87"/>
      <c r="R65" s="87"/>
    </row>
    <row r="66" spans="1:18">
      <c r="A66" s="312" t="s">
        <v>104</v>
      </c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87"/>
      <c r="M66" s="87"/>
      <c r="N66" s="87"/>
      <c r="O66" s="87"/>
      <c r="P66" s="87"/>
      <c r="Q66" s="87"/>
      <c r="R66" s="87"/>
    </row>
    <row r="67" spans="1:18">
      <c r="A67" s="31">
        <v>2</v>
      </c>
      <c r="B67" s="342" t="s">
        <v>105</v>
      </c>
      <c r="C67" s="343"/>
      <c r="D67" s="343"/>
      <c r="E67" s="344"/>
      <c r="F67" s="57"/>
      <c r="G67" s="31" t="s">
        <v>44</v>
      </c>
      <c r="H67" s="31" t="s">
        <v>44</v>
      </c>
      <c r="I67" s="32" t="s">
        <v>44</v>
      </c>
      <c r="J67" s="31" t="s">
        <v>44</v>
      </c>
      <c r="K67" s="31" t="s">
        <v>44</v>
      </c>
      <c r="L67" s="87"/>
      <c r="M67" s="87"/>
      <c r="N67" s="87"/>
      <c r="O67" s="87"/>
      <c r="P67" s="87"/>
      <c r="Q67" s="87"/>
      <c r="R67" s="87"/>
    </row>
    <row r="68" spans="1:18">
      <c r="A68" s="28" t="s">
        <v>60</v>
      </c>
      <c r="B68" s="345" t="s">
        <v>106</v>
      </c>
      <c r="C68" s="346"/>
      <c r="D68" s="346"/>
      <c r="E68" s="347"/>
      <c r="F68" s="57"/>
      <c r="G68" s="41">
        <f>G32</f>
        <v>1168.410297244</v>
      </c>
      <c r="H68" s="41">
        <f t="shared" ref="H68:K68" si="5">H32</f>
        <v>2902.1223768159998</v>
      </c>
      <c r="I68" s="41">
        <f t="shared" si="5"/>
        <v>1251.5649416055999</v>
      </c>
      <c r="J68" s="41">
        <f t="shared" si="5"/>
        <v>1251.5649416055999</v>
      </c>
      <c r="K68" s="41">
        <f t="shared" si="5"/>
        <v>1251.5649416055999</v>
      </c>
      <c r="L68" s="87"/>
      <c r="M68" s="87"/>
      <c r="N68" s="87"/>
      <c r="O68" s="87"/>
      <c r="P68" s="87"/>
      <c r="Q68" s="87"/>
      <c r="R68" s="87"/>
    </row>
    <row r="69" spans="1:18">
      <c r="A69" s="28" t="s">
        <v>73</v>
      </c>
      <c r="B69" s="345" t="s">
        <v>74</v>
      </c>
      <c r="C69" s="346"/>
      <c r="D69" s="346"/>
      <c r="E69" s="347"/>
      <c r="F69" s="57"/>
      <c r="G69" s="41">
        <f>G47</f>
        <v>1208.7499999999998</v>
      </c>
      <c r="H69" s="41">
        <f t="shared" ref="H69:K69" si="6">H47</f>
        <v>3002.3699999999994</v>
      </c>
      <c r="I69" s="41">
        <f t="shared" si="6"/>
        <v>1294.7799999999997</v>
      </c>
      <c r="J69" s="41">
        <f t="shared" si="6"/>
        <v>1294.7799999999997</v>
      </c>
      <c r="K69" s="41">
        <f t="shared" si="6"/>
        <v>1294.7799999999997</v>
      </c>
      <c r="L69" s="87"/>
      <c r="M69" s="87"/>
      <c r="N69" s="87"/>
      <c r="O69" s="87"/>
      <c r="P69" s="87"/>
      <c r="Q69" s="87"/>
      <c r="R69" s="87"/>
    </row>
    <row r="70" spans="1:18">
      <c r="A70" s="28" t="s">
        <v>90</v>
      </c>
      <c r="B70" s="345" t="s">
        <v>91</v>
      </c>
      <c r="C70" s="346"/>
      <c r="D70" s="346"/>
      <c r="E70" s="347"/>
      <c r="F70" s="57"/>
      <c r="G70" s="41">
        <f>G61</f>
        <v>973.98</v>
      </c>
      <c r="H70" s="41">
        <f t="shared" ref="H70:K70" si="7">H61</f>
        <v>884.73</v>
      </c>
      <c r="I70" s="41">
        <f t="shared" si="7"/>
        <v>981.99720000000002</v>
      </c>
      <c r="J70" s="41">
        <f t="shared" si="7"/>
        <v>981.99720000000002</v>
      </c>
      <c r="K70" s="41">
        <f t="shared" si="7"/>
        <v>981.99720000000002</v>
      </c>
      <c r="L70" s="87"/>
      <c r="M70" s="87"/>
      <c r="N70" s="87"/>
      <c r="O70" s="87"/>
      <c r="P70" s="87"/>
      <c r="Q70" s="87"/>
      <c r="R70" s="87"/>
    </row>
    <row r="71" spans="1:18">
      <c r="A71" s="348" t="s">
        <v>83</v>
      </c>
      <c r="B71" s="349"/>
      <c r="C71" s="349"/>
      <c r="D71" s="349"/>
      <c r="E71" s="350"/>
      <c r="F71" s="62"/>
      <c r="G71" s="45">
        <f>SUM(G68:G70)</f>
        <v>3351.1402972439996</v>
      </c>
      <c r="H71" s="45">
        <f t="shared" ref="H71:J71" si="8">SUM(H68:H70)</f>
        <v>6789.2223768159984</v>
      </c>
      <c r="I71" s="45">
        <f t="shared" si="8"/>
        <v>3528.3421416055999</v>
      </c>
      <c r="J71" s="45">
        <f t="shared" si="8"/>
        <v>3528.3421416055999</v>
      </c>
      <c r="K71" s="45">
        <f>SUM(K68:K70)</f>
        <v>3528.3421416055999</v>
      </c>
      <c r="L71" s="87"/>
      <c r="M71" s="87"/>
      <c r="N71" s="87"/>
      <c r="O71" s="87"/>
      <c r="P71" s="87"/>
      <c r="Q71" s="87"/>
      <c r="R71" s="87"/>
    </row>
    <row r="72" spans="1:18">
      <c r="A72" s="352"/>
      <c r="B72" s="352"/>
      <c r="C72" s="352"/>
      <c r="D72" s="352"/>
      <c r="E72" s="352"/>
      <c r="F72" s="352"/>
      <c r="G72" s="352"/>
      <c r="H72" s="352"/>
      <c r="I72" s="352"/>
      <c r="J72" s="352"/>
      <c r="K72" s="352"/>
      <c r="L72" s="87"/>
      <c r="M72" s="87"/>
      <c r="N72" s="87"/>
      <c r="O72" s="87"/>
      <c r="P72" s="87"/>
      <c r="Q72" s="87"/>
      <c r="R72" s="87"/>
    </row>
    <row r="73" spans="1:18">
      <c r="A73" s="312" t="s">
        <v>107</v>
      </c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26"/>
      <c r="M73" s="26"/>
      <c r="N73" s="26"/>
      <c r="O73" s="26"/>
      <c r="P73" s="26"/>
      <c r="Q73" s="26"/>
      <c r="R73" s="26"/>
    </row>
    <row r="74" spans="1:18">
      <c r="A74" s="31">
        <v>3</v>
      </c>
      <c r="B74" s="313" t="s">
        <v>108</v>
      </c>
      <c r="C74" s="313"/>
      <c r="D74" s="313"/>
      <c r="E74" s="313"/>
      <c r="F74" s="46" t="s">
        <v>62</v>
      </c>
      <c r="G74" s="32" t="s">
        <v>44</v>
      </c>
      <c r="H74" s="32" t="s">
        <v>44</v>
      </c>
      <c r="I74" s="32" t="s">
        <v>44</v>
      </c>
      <c r="J74" s="32" t="s">
        <v>44</v>
      </c>
      <c r="K74" s="32" t="s">
        <v>44</v>
      </c>
      <c r="L74" s="26"/>
      <c r="M74" s="26"/>
      <c r="N74" s="26"/>
      <c r="O74" s="26"/>
      <c r="P74" s="26"/>
      <c r="Q74" s="26"/>
      <c r="R74" s="26"/>
    </row>
    <row r="75" spans="1:18">
      <c r="A75" s="36" t="s">
        <v>45</v>
      </c>
      <c r="B75" s="315" t="s">
        <v>109</v>
      </c>
      <c r="C75" s="315"/>
      <c r="D75" s="315"/>
      <c r="E75" s="315"/>
      <c r="F75" s="64">
        <v>4.5999999999999999E-3</v>
      </c>
      <c r="G75" s="55">
        <f>ROUND($F75*(G$22),2)</f>
        <v>20.75</v>
      </c>
      <c r="H75" s="55">
        <f>ROUND($F75*(H$22),2)</f>
        <v>51.53</v>
      </c>
      <c r="I75" s="55">
        <f>ROUND($F75*(I$22),2)</f>
        <v>22.22</v>
      </c>
      <c r="J75" s="55">
        <f>ROUND($F75*(J$22),2)</f>
        <v>22.22</v>
      </c>
      <c r="K75" s="55">
        <f>ROUND($F75*(K$22),2)</f>
        <v>22.22</v>
      </c>
      <c r="L75" s="351"/>
      <c r="M75" s="351"/>
      <c r="N75" s="351"/>
      <c r="O75" s="351"/>
      <c r="P75" s="351"/>
      <c r="Q75" s="351"/>
      <c r="R75" s="351"/>
    </row>
    <row r="76" spans="1:18">
      <c r="A76" s="36" t="s">
        <v>47</v>
      </c>
      <c r="B76" s="315" t="s">
        <v>110</v>
      </c>
      <c r="C76" s="315"/>
      <c r="D76" s="315"/>
      <c r="E76" s="315"/>
      <c r="F76" s="64">
        <f>ROUND(F46*F75,4)</f>
        <v>4.0000000000000002E-4</v>
      </c>
      <c r="G76" s="55">
        <f t="shared" ref="G76:K79" si="9">ROUND($F76*(G$22),2)</f>
        <v>1.8</v>
      </c>
      <c r="H76" s="55">
        <f t="shared" si="9"/>
        <v>4.4800000000000004</v>
      </c>
      <c r="I76" s="55">
        <f t="shared" si="9"/>
        <v>1.93</v>
      </c>
      <c r="J76" s="55">
        <f t="shared" si="9"/>
        <v>1.93</v>
      </c>
      <c r="K76" s="55">
        <f t="shared" si="9"/>
        <v>1.93</v>
      </c>
      <c r="L76" s="65"/>
      <c r="M76" s="26"/>
      <c r="N76" s="26"/>
      <c r="O76" s="26"/>
      <c r="P76" s="26"/>
      <c r="Q76" s="26"/>
      <c r="R76" s="26"/>
    </row>
    <row r="77" spans="1:18">
      <c r="A77" s="28" t="s">
        <v>66</v>
      </c>
      <c r="B77" s="306" t="s">
        <v>111</v>
      </c>
      <c r="C77" s="306"/>
      <c r="D77" s="306"/>
      <c r="E77" s="306"/>
      <c r="F77" s="43">
        <v>0.04</v>
      </c>
      <c r="G77" s="55">
        <f t="shared" si="9"/>
        <v>180.41</v>
      </c>
      <c r="H77" s="55">
        <f t="shared" si="9"/>
        <v>448.11</v>
      </c>
      <c r="I77" s="55">
        <f t="shared" si="9"/>
        <v>193.25</v>
      </c>
      <c r="J77" s="55">
        <f t="shared" si="9"/>
        <v>193.25</v>
      </c>
      <c r="K77" s="55">
        <f t="shared" si="9"/>
        <v>193.25</v>
      </c>
      <c r="L77" s="26"/>
      <c r="M77" s="26"/>
      <c r="N77" s="26"/>
      <c r="O77" s="26"/>
      <c r="P77" s="26"/>
      <c r="Q77" s="26"/>
      <c r="R77" s="26"/>
    </row>
    <row r="78" spans="1:18">
      <c r="A78" s="28" t="s">
        <v>49</v>
      </c>
      <c r="B78" s="306" t="s">
        <v>112</v>
      </c>
      <c r="C78" s="306"/>
      <c r="D78" s="306"/>
      <c r="E78" s="306"/>
      <c r="F78" s="43">
        <v>1.9400000000000001E-2</v>
      </c>
      <c r="G78" s="55">
        <f t="shared" si="9"/>
        <v>87.5</v>
      </c>
      <c r="H78" s="55">
        <f t="shared" si="9"/>
        <v>217.34</v>
      </c>
      <c r="I78" s="55">
        <f t="shared" si="9"/>
        <v>93.73</v>
      </c>
      <c r="J78" s="55">
        <f t="shared" si="9"/>
        <v>93.73</v>
      </c>
      <c r="K78" s="55">
        <f t="shared" si="9"/>
        <v>93.73</v>
      </c>
      <c r="L78" s="351"/>
      <c r="M78" s="351"/>
      <c r="N78" s="351"/>
      <c r="O78" s="351"/>
      <c r="P78" s="351"/>
      <c r="Q78" s="351"/>
      <c r="R78" s="351"/>
    </row>
    <row r="79" spans="1:18">
      <c r="A79" s="27" t="s">
        <v>51</v>
      </c>
      <c r="B79" s="314" t="s">
        <v>113</v>
      </c>
      <c r="C79" s="314"/>
      <c r="D79" s="314"/>
      <c r="E79" s="314"/>
      <c r="F79" s="43">
        <f>ROUND(F47*F78,4)</f>
        <v>5.1999999999999998E-3</v>
      </c>
      <c r="G79" s="55">
        <f t="shared" si="9"/>
        <v>23.45</v>
      </c>
      <c r="H79" s="55">
        <f t="shared" si="9"/>
        <v>58.25</v>
      </c>
      <c r="I79" s="55">
        <f t="shared" si="9"/>
        <v>25.12</v>
      </c>
      <c r="J79" s="55">
        <f t="shared" si="9"/>
        <v>25.12</v>
      </c>
      <c r="K79" s="55">
        <f t="shared" si="9"/>
        <v>25.12</v>
      </c>
      <c r="L79" s="26"/>
      <c r="M79" s="26"/>
      <c r="N79" s="26"/>
      <c r="O79" s="26"/>
      <c r="P79" s="26"/>
      <c r="Q79" s="26"/>
      <c r="R79" s="26"/>
    </row>
    <row r="80" spans="1:18">
      <c r="A80" s="28" t="s">
        <v>53</v>
      </c>
      <c r="B80" s="306" t="s">
        <v>114</v>
      </c>
      <c r="C80" s="306"/>
      <c r="D80" s="306"/>
      <c r="E80" s="306"/>
      <c r="F80" s="43">
        <v>0</v>
      </c>
      <c r="G80" s="55"/>
      <c r="H80" s="55"/>
      <c r="I80" s="55"/>
      <c r="J80" s="55"/>
      <c r="K80" s="55"/>
      <c r="L80" s="26"/>
      <c r="M80" s="26"/>
      <c r="N80" s="26"/>
      <c r="O80" s="26"/>
      <c r="P80" s="26"/>
      <c r="Q80" s="26"/>
      <c r="R80" s="26"/>
    </row>
    <row r="81" spans="1:18">
      <c r="A81" s="319" t="s">
        <v>83</v>
      </c>
      <c r="B81" s="319"/>
      <c r="C81" s="319"/>
      <c r="D81" s="319"/>
      <c r="E81" s="319"/>
      <c r="F81" s="56">
        <f t="shared" ref="F81:K81" si="10">SUM(F75:F80)</f>
        <v>6.9599999999999995E-2</v>
      </c>
      <c r="G81" s="45">
        <f t="shared" si="10"/>
        <v>313.91000000000003</v>
      </c>
      <c r="H81" s="45">
        <f t="shared" si="10"/>
        <v>779.71</v>
      </c>
      <c r="I81" s="45">
        <f t="shared" si="10"/>
        <v>336.25</v>
      </c>
      <c r="J81" s="45">
        <f t="shared" si="10"/>
        <v>336.25</v>
      </c>
      <c r="K81" s="45">
        <f t="shared" si="10"/>
        <v>336.25</v>
      </c>
      <c r="L81" s="26"/>
      <c r="M81" s="26"/>
      <c r="N81" s="26"/>
      <c r="O81" s="26"/>
      <c r="P81" s="26"/>
      <c r="Q81" s="26"/>
      <c r="R81" s="26"/>
    </row>
    <row r="82" spans="1:18" ht="39" customHeight="1">
      <c r="A82" s="314" t="s">
        <v>115</v>
      </c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26"/>
      <c r="M82" s="26"/>
      <c r="N82" s="26"/>
      <c r="O82" s="26"/>
      <c r="P82" s="26"/>
      <c r="Q82" s="26"/>
      <c r="R82" s="26"/>
    </row>
    <row r="83" spans="1:18">
      <c r="A83" s="353" t="s">
        <v>116</v>
      </c>
      <c r="B83" s="353"/>
      <c r="C83" s="353"/>
      <c r="D83" s="353"/>
      <c r="E83" s="353"/>
      <c r="F83" s="353"/>
      <c r="G83" s="353"/>
      <c r="H83" s="353"/>
      <c r="I83" s="353"/>
      <c r="J83" s="353"/>
      <c r="K83" s="353"/>
      <c r="L83" s="26"/>
      <c r="M83" s="26"/>
      <c r="N83" s="26"/>
      <c r="O83" s="26"/>
      <c r="P83" s="26"/>
      <c r="Q83" s="26"/>
      <c r="R83" s="26"/>
    </row>
    <row r="84" spans="1:18">
      <c r="A84" s="354"/>
      <c r="B84" s="354"/>
      <c r="C84" s="354"/>
      <c r="D84" s="354"/>
      <c r="E84" s="354"/>
      <c r="F84" s="354"/>
      <c r="G84" s="354"/>
      <c r="H84" s="354"/>
      <c r="I84" s="354"/>
      <c r="J84" s="354"/>
      <c r="K84" s="354"/>
      <c r="L84" s="26"/>
      <c r="M84" s="26"/>
      <c r="N84" s="26"/>
      <c r="O84" s="26"/>
      <c r="P84" s="26"/>
      <c r="Q84" s="26"/>
      <c r="R84" s="26"/>
    </row>
    <row r="85" spans="1:18">
      <c r="A85" s="312" t="s">
        <v>117</v>
      </c>
      <c r="B85" s="312"/>
      <c r="C85" s="312"/>
      <c r="D85" s="312"/>
      <c r="E85" s="312"/>
      <c r="F85" s="312"/>
      <c r="G85" s="312"/>
      <c r="H85" s="312"/>
      <c r="I85" s="312"/>
      <c r="J85" s="312"/>
      <c r="K85" s="312"/>
      <c r="L85" s="26"/>
      <c r="M85" s="26"/>
      <c r="N85" s="26"/>
      <c r="O85" s="26"/>
      <c r="P85" s="26"/>
      <c r="Q85" s="26"/>
      <c r="R85" s="26"/>
    </row>
    <row r="86" spans="1:18">
      <c r="A86" s="339" t="s">
        <v>118</v>
      </c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66"/>
      <c r="M86" s="67"/>
      <c r="N86" s="67"/>
      <c r="O86" s="26"/>
      <c r="P86" s="67"/>
      <c r="Q86" s="67"/>
      <c r="R86" s="26"/>
    </row>
    <row r="87" spans="1:18">
      <c r="A87" s="138" t="s">
        <v>119</v>
      </c>
      <c r="B87" s="342" t="s">
        <v>120</v>
      </c>
      <c r="C87" s="343"/>
      <c r="D87" s="343"/>
      <c r="E87" s="344"/>
      <c r="F87" s="68" t="s">
        <v>62</v>
      </c>
      <c r="G87" s="32" t="s">
        <v>44</v>
      </c>
      <c r="H87" s="32" t="s">
        <v>44</v>
      </c>
      <c r="I87" s="32" t="s">
        <v>44</v>
      </c>
      <c r="J87" s="32" t="s">
        <v>44</v>
      </c>
      <c r="K87" s="32" t="s">
        <v>44</v>
      </c>
      <c r="L87" s="69"/>
      <c r="M87" s="67"/>
      <c r="N87" s="67"/>
      <c r="O87" s="67"/>
      <c r="P87" s="67"/>
      <c r="Q87" s="67"/>
      <c r="R87" s="26"/>
    </row>
    <row r="88" spans="1:18">
      <c r="A88" s="36" t="s">
        <v>45</v>
      </c>
      <c r="B88" s="355" t="s">
        <v>121</v>
      </c>
      <c r="C88" s="356"/>
      <c r="D88" s="356"/>
      <c r="E88" s="357"/>
      <c r="F88" s="70">
        <v>0</v>
      </c>
      <c r="G88" s="55"/>
      <c r="H88" s="55"/>
      <c r="I88" s="55"/>
      <c r="J88" s="55"/>
      <c r="K88" s="55"/>
      <c r="L88" s="66"/>
      <c r="M88" s="67"/>
      <c r="N88" s="67"/>
      <c r="O88" s="67"/>
      <c r="P88" s="67"/>
      <c r="Q88" s="67"/>
      <c r="R88" s="52"/>
    </row>
    <row r="89" spans="1:18">
      <c r="A89" s="36" t="s">
        <v>47</v>
      </c>
      <c r="B89" s="355" t="s">
        <v>122</v>
      </c>
      <c r="C89" s="356"/>
      <c r="D89" s="356"/>
      <c r="E89" s="357"/>
      <c r="F89" s="70">
        <v>2.8E-3</v>
      </c>
      <c r="G89" s="55">
        <f t="shared" ref="G89:K92" si="11">ROUND($F89*G$22,2)</f>
        <v>12.63</v>
      </c>
      <c r="H89" s="55">
        <f t="shared" si="11"/>
        <v>31.37</v>
      </c>
      <c r="I89" s="55">
        <f t="shared" si="11"/>
        <v>13.53</v>
      </c>
      <c r="J89" s="55">
        <f t="shared" si="11"/>
        <v>13.53</v>
      </c>
      <c r="K89" s="55">
        <f t="shared" si="11"/>
        <v>13.53</v>
      </c>
      <c r="L89" s="66"/>
      <c r="M89" s="67"/>
      <c r="N89" s="67"/>
      <c r="O89" s="67"/>
      <c r="P89" s="67"/>
      <c r="Q89" s="67"/>
      <c r="R89" s="52"/>
    </row>
    <row r="90" spans="1:18">
      <c r="A90" s="36" t="s">
        <v>66</v>
      </c>
      <c r="B90" s="355" t="s">
        <v>123</v>
      </c>
      <c r="C90" s="356"/>
      <c r="D90" s="356"/>
      <c r="E90" s="357"/>
      <c r="F90" s="70">
        <f>(0.29+0.02)/100</f>
        <v>3.0999999999999999E-3</v>
      </c>
      <c r="G90" s="55">
        <f t="shared" si="11"/>
        <v>13.98</v>
      </c>
      <c r="H90" s="55">
        <f t="shared" si="11"/>
        <v>34.729999999999997</v>
      </c>
      <c r="I90" s="55">
        <f t="shared" si="11"/>
        <v>14.98</v>
      </c>
      <c r="J90" s="55">
        <f t="shared" si="11"/>
        <v>14.98</v>
      </c>
      <c r="K90" s="55">
        <f t="shared" si="11"/>
        <v>14.98</v>
      </c>
      <c r="L90" s="66"/>
      <c r="M90" s="67"/>
      <c r="N90" s="67"/>
      <c r="O90" s="67"/>
      <c r="P90" s="67"/>
      <c r="Q90" s="67"/>
      <c r="R90" s="52"/>
    </row>
    <row r="91" spans="1:18">
      <c r="A91" s="36" t="s">
        <v>49</v>
      </c>
      <c r="B91" s="355" t="s">
        <v>124</v>
      </c>
      <c r="C91" s="356"/>
      <c r="D91" s="356"/>
      <c r="E91" s="357"/>
      <c r="F91" s="70">
        <v>6.9999999999999999E-4</v>
      </c>
      <c r="G91" s="55">
        <f t="shared" si="11"/>
        <v>3.16</v>
      </c>
      <c r="H91" s="55">
        <f t="shared" si="11"/>
        <v>7.84</v>
      </c>
      <c r="I91" s="55">
        <f t="shared" si="11"/>
        <v>3.38</v>
      </c>
      <c r="J91" s="55">
        <f t="shared" si="11"/>
        <v>3.38</v>
      </c>
      <c r="K91" s="55">
        <f t="shared" si="11"/>
        <v>3.38</v>
      </c>
      <c r="L91" s="66"/>
      <c r="M91" s="67"/>
      <c r="N91" s="67"/>
      <c r="O91" s="67"/>
      <c r="P91" s="67"/>
      <c r="Q91" s="67"/>
      <c r="R91" s="52"/>
    </row>
    <row r="92" spans="1:18">
      <c r="A92" s="36" t="s">
        <v>51</v>
      </c>
      <c r="B92" s="355" t="s">
        <v>125</v>
      </c>
      <c r="C92" s="356"/>
      <c r="D92" s="356"/>
      <c r="E92" s="357"/>
      <c r="F92" s="70">
        <v>1.3899999999999999E-2</v>
      </c>
      <c r="G92" s="55">
        <f t="shared" si="11"/>
        <v>62.69</v>
      </c>
      <c r="H92" s="55">
        <f t="shared" si="11"/>
        <v>155.72</v>
      </c>
      <c r="I92" s="55">
        <f t="shared" si="11"/>
        <v>67.150000000000006</v>
      </c>
      <c r="J92" s="55">
        <f t="shared" si="11"/>
        <v>67.150000000000006</v>
      </c>
      <c r="K92" s="55">
        <f t="shared" si="11"/>
        <v>67.150000000000006</v>
      </c>
      <c r="L92" s="66"/>
      <c r="M92" s="67"/>
      <c r="N92" s="67"/>
      <c r="O92" s="67"/>
      <c r="P92" s="67"/>
      <c r="Q92" s="67"/>
      <c r="R92" s="52"/>
    </row>
    <row r="93" spans="1:18">
      <c r="A93" s="36" t="s">
        <v>53</v>
      </c>
      <c r="B93" s="355" t="s">
        <v>126</v>
      </c>
      <c r="C93" s="356"/>
      <c r="D93" s="356"/>
      <c r="E93" s="357"/>
      <c r="F93" s="70">
        <v>0</v>
      </c>
      <c r="G93" s="55"/>
      <c r="H93" s="55"/>
      <c r="I93" s="55"/>
      <c r="J93" s="55"/>
      <c r="K93" s="55"/>
      <c r="L93" s="66"/>
      <c r="M93" s="67"/>
      <c r="N93" s="67"/>
      <c r="O93" s="67"/>
      <c r="P93" s="67"/>
      <c r="Q93" s="67"/>
      <c r="R93" s="52"/>
    </row>
    <row r="94" spans="1:18">
      <c r="A94" s="358" t="s">
        <v>83</v>
      </c>
      <c r="B94" s="359"/>
      <c r="C94" s="359"/>
      <c r="D94" s="359"/>
      <c r="E94" s="360"/>
      <c r="F94" s="71">
        <f t="shared" ref="F94:K94" si="12">SUM(F88:F93)</f>
        <v>2.0499999999999997E-2</v>
      </c>
      <c r="G94" s="72">
        <f t="shared" si="12"/>
        <v>92.46</v>
      </c>
      <c r="H94" s="72">
        <f t="shared" si="12"/>
        <v>229.66</v>
      </c>
      <c r="I94" s="72">
        <f t="shared" si="12"/>
        <v>99.04</v>
      </c>
      <c r="J94" s="72">
        <f t="shared" si="12"/>
        <v>99.04</v>
      </c>
      <c r="K94" s="72">
        <f t="shared" si="12"/>
        <v>99.04</v>
      </c>
      <c r="L94" s="66"/>
      <c r="M94" s="67"/>
      <c r="N94" s="67"/>
      <c r="O94" s="67"/>
      <c r="P94" s="67"/>
      <c r="Q94" s="67"/>
      <c r="R94" s="52"/>
    </row>
    <row r="95" spans="1:18">
      <c r="A95" s="353" t="s">
        <v>127</v>
      </c>
      <c r="B95" s="353"/>
      <c r="C95" s="353"/>
      <c r="D95" s="353"/>
      <c r="E95" s="353"/>
      <c r="F95" s="353"/>
      <c r="G95" s="353"/>
      <c r="H95" s="353"/>
      <c r="I95" s="353"/>
      <c r="J95" s="353"/>
      <c r="K95" s="353"/>
      <c r="L95" s="73"/>
      <c r="M95" s="73"/>
      <c r="N95" s="73"/>
      <c r="O95" s="73"/>
      <c r="P95" s="73"/>
      <c r="Q95" s="73"/>
      <c r="R95" s="52"/>
    </row>
    <row r="96" spans="1:18">
      <c r="A96" s="361" t="s">
        <v>128</v>
      </c>
      <c r="B96" s="361"/>
      <c r="C96" s="361"/>
      <c r="D96" s="361"/>
      <c r="E96" s="361"/>
      <c r="F96" s="361"/>
      <c r="G96" s="361"/>
      <c r="H96" s="361"/>
      <c r="I96" s="361"/>
      <c r="J96" s="361"/>
      <c r="K96" s="361"/>
      <c r="L96" s="73"/>
      <c r="M96" s="73"/>
      <c r="N96" s="73"/>
      <c r="O96" s="73"/>
      <c r="P96" s="73"/>
      <c r="Q96" s="73"/>
      <c r="R96" s="52"/>
    </row>
    <row r="97" spans="1:18">
      <c r="A97" s="361" t="s">
        <v>129</v>
      </c>
      <c r="B97" s="361"/>
      <c r="C97" s="361"/>
      <c r="D97" s="361"/>
      <c r="E97" s="361"/>
      <c r="F97" s="361"/>
      <c r="G97" s="361"/>
      <c r="H97" s="361"/>
      <c r="I97" s="361"/>
      <c r="J97" s="361"/>
      <c r="K97" s="361"/>
      <c r="L97" s="73"/>
      <c r="M97" s="73"/>
      <c r="N97" s="73"/>
      <c r="O97" s="73"/>
      <c r="P97" s="73"/>
      <c r="Q97" s="73"/>
      <c r="R97" s="52"/>
    </row>
    <row r="98" spans="1:18">
      <c r="A98" s="354"/>
      <c r="B98" s="354"/>
      <c r="C98" s="354"/>
      <c r="D98" s="354"/>
      <c r="E98" s="354"/>
      <c r="F98" s="354"/>
      <c r="G98" s="354"/>
      <c r="H98" s="354"/>
      <c r="I98" s="354"/>
      <c r="J98" s="354"/>
      <c r="K98" s="354"/>
      <c r="L98" s="26"/>
      <c r="M98" s="26"/>
      <c r="N98" s="26"/>
      <c r="O98" s="26"/>
      <c r="P98" s="26"/>
      <c r="Q98" s="26"/>
      <c r="R98" s="26"/>
    </row>
    <row r="99" spans="1:18">
      <c r="A99" s="312" t="s">
        <v>130</v>
      </c>
      <c r="B99" s="312"/>
      <c r="C99" s="312"/>
      <c r="D99" s="312"/>
      <c r="E99" s="312"/>
      <c r="F99" s="312"/>
      <c r="G99" s="312"/>
      <c r="H99" s="312"/>
      <c r="I99" s="312"/>
      <c r="J99" s="312"/>
      <c r="K99" s="312"/>
      <c r="L99" s="67"/>
      <c r="M99" s="67"/>
      <c r="N99" s="67"/>
      <c r="O99" s="67"/>
      <c r="P99" s="67"/>
      <c r="Q99" s="67"/>
      <c r="R99" s="26"/>
    </row>
    <row r="100" spans="1:18">
      <c r="A100" s="31" t="s">
        <v>131</v>
      </c>
      <c r="B100" s="313" t="s">
        <v>132</v>
      </c>
      <c r="C100" s="313"/>
      <c r="D100" s="313"/>
      <c r="E100" s="313"/>
      <c r="F100" s="46" t="s">
        <v>62</v>
      </c>
      <c r="G100" s="32" t="s">
        <v>44</v>
      </c>
      <c r="H100" s="32" t="s">
        <v>44</v>
      </c>
      <c r="I100" s="32" t="s">
        <v>44</v>
      </c>
      <c r="J100" s="32" t="s">
        <v>44</v>
      </c>
      <c r="K100" s="32" t="s">
        <v>44</v>
      </c>
      <c r="L100" s="67"/>
      <c r="M100" s="67"/>
      <c r="N100" s="67"/>
      <c r="O100" s="67"/>
      <c r="P100" s="67"/>
      <c r="Q100" s="67"/>
      <c r="R100" s="26"/>
    </row>
    <row r="101" spans="1:18">
      <c r="A101" s="28" t="s">
        <v>45</v>
      </c>
      <c r="B101" s="306" t="s">
        <v>133</v>
      </c>
      <c r="C101" s="306"/>
      <c r="D101" s="306"/>
      <c r="E101" s="306"/>
      <c r="F101" s="39">
        <v>0</v>
      </c>
      <c r="G101" s="55"/>
      <c r="H101" s="55"/>
      <c r="I101" s="55"/>
      <c r="J101" s="55"/>
      <c r="K101" s="55"/>
      <c r="L101" s="67"/>
      <c r="M101" s="67"/>
      <c r="N101" s="67"/>
      <c r="O101" s="67"/>
      <c r="P101" s="67"/>
      <c r="Q101" s="67"/>
      <c r="R101" s="26"/>
    </row>
    <row r="102" spans="1:18">
      <c r="A102" s="362" t="s">
        <v>83</v>
      </c>
      <c r="B102" s="362"/>
      <c r="C102" s="362"/>
      <c r="D102" s="362"/>
      <c r="E102" s="362"/>
      <c r="F102" s="74"/>
      <c r="G102" s="75"/>
      <c r="H102" s="75"/>
      <c r="I102" s="75"/>
      <c r="J102" s="75"/>
      <c r="K102" s="75"/>
      <c r="L102" s="67"/>
      <c r="M102" s="67"/>
      <c r="N102" s="67"/>
      <c r="O102" s="67"/>
      <c r="P102" s="67"/>
      <c r="Q102" s="67"/>
      <c r="R102" s="26"/>
    </row>
    <row r="103" spans="1:18">
      <c r="A103" s="314" t="s">
        <v>134</v>
      </c>
      <c r="B103" s="314"/>
      <c r="C103" s="314"/>
      <c r="D103" s="314"/>
      <c r="E103" s="314"/>
      <c r="F103" s="314"/>
      <c r="G103" s="314"/>
      <c r="H103" s="314"/>
      <c r="I103" s="314"/>
      <c r="J103" s="314"/>
      <c r="K103" s="314"/>
      <c r="L103" s="73"/>
      <c r="M103" s="73"/>
      <c r="N103" s="73"/>
      <c r="O103" s="73"/>
      <c r="P103" s="73"/>
      <c r="Q103" s="73"/>
      <c r="R103" s="26"/>
    </row>
    <row r="104" spans="1:18">
      <c r="A104" s="341"/>
      <c r="B104" s="341"/>
      <c r="C104" s="341"/>
      <c r="D104" s="341"/>
      <c r="E104" s="341"/>
      <c r="F104" s="341"/>
      <c r="G104" s="341"/>
      <c r="H104" s="341"/>
      <c r="I104" s="341"/>
      <c r="J104" s="341"/>
      <c r="K104" s="341"/>
      <c r="L104" s="26"/>
      <c r="M104" s="26"/>
      <c r="N104" s="26"/>
      <c r="O104" s="26"/>
      <c r="P104" s="26"/>
      <c r="Q104" s="26"/>
      <c r="R104" s="26"/>
    </row>
    <row r="105" spans="1:18">
      <c r="A105" s="312" t="s">
        <v>135</v>
      </c>
      <c r="B105" s="312"/>
      <c r="C105" s="312"/>
      <c r="D105" s="312"/>
      <c r="E105" s="312"/>
      <c r="F105" s="312"/>
      <c r="G105" s="312"/>
      <c r="H105" s="312"/>
      <c r="I105" s="312"/>
      <c r="J105" s="312"/>
      <c r="K105" s="312"/>
      <c r="L105" s="26"/>
      <c r="M105" s="26"/>
      <c r="N105" s="26"/>
      <c r="O105" s="26"/>
      <c r="P105" s="26"/>
      <c r="Q105" s="26"/>
      <c r="R105" s="26"/>
    </row>
    <row r="106" spans="1:18">
      <c r="A106" s="31">
        <v>4</v>
      </c>
      <c r="B106" s="313" t="s">
        <v>136</v>
      </c>
      <c r="C106" s="313"/>
      <c r="D106" s="313"/>
      <c r="E106" s="313"/>
      <c r="F106" s="46" t="s">
        <v>62</v>
      </c>
      <c r="G106" s="32" t="s">
        <v>44</v>
      </c>
      <c r="H106" s="32" t="s">
        <v>44</v>
      </c>
      <c r="I106" s="32" t="s">
        <v>44</v>
      </c>
      <c r="J106" s="32" t="s">
        <v>44</v>
      </c>
      <c r="K106" s="32" t="s">
        <v>44</v>
      </c>
      <c r="L106" s="26"/>
      <c r="M106" s="26"/>
      <c r="N106" s="26"/>
      <c r="O106" s="26"/>
      <c r="P106" s="26"/>
      <c r="Q106" s="26"/>
      <c r="R106" s="26"/>
    </row>
    <row r="107" spans="1:18">
      <c r="A107" s="28" t="s">
        <v>119</v>
      </c>
      <c r="B107" s="306" t="s">
        <v>120</v>
      </c>
      <c r="C107" s="306"/>
      <c r="D107" s="306"/>
      <c r="E107" s="306"/>
      <c r="F107" s="76">
        <f t="shared" ref="F107:K107" si="13">F94</f>
        <v>2.0499999999999997E-2</v>
      </c>
      <c r="G107" s="77">
        <f t="shared" si="13"/>
        <v>92.46</v>
      </c>
      <c r="H107" s="77">
        <f t="shared" si="13"/>
        <v>229.66</v>
      </c>
      <c r="I107" s="77">
        <f t="shared" si="13"/>
        <v>99.04</v>
      </c>
      <c r="J107" s="77">
        <f t="shared" si="13"/>
        <v>99.04</v>
      </c>
      <c r="K107" s="77">
        <f t="shared" si="13"/>
        <v>99.04</v>
      </c>
      <c r="L107" s="26"/>
      <c r="M107" s="26"/>
      <c r="N107" s="26"/>
      <c r="O107" s="26"/>
      <c r="P107" s="26"/>
      <c r="Q107" s="26"/>
      <c r="R107" s="26"/>
    </row>
    <row r="108" spans="1:18">
      <c r="A108" s="28" t="s">
        <v>131</v>
      </c>
      <c r="B108" s="306" t="s">
        <v>132</v>
      </c>
      <c r="C108" s="306"/>
      <c r="D108" s="306"/>
      <c r="E108" s="306"/>
      <c r="F108" s="76"/>
      <c r="G108" s="78"/>
      <c r="H108" s="78"/>
      <c r="I108" s="78"/>
      <c r="J108" s="78"/>
      <c r="K108" s="78"/>
      <c r="L108" s="26"/>
      <c r="M108" s="26"/>
      <c r="N108" s="26"/>
      <c r="O108" s="26"/>
      <c r="P108" s="26"/>
      <c r="Q108" s="26"/>
      <c r="R108" s="26"/>
    </row>
    <row r="109" spans="1:18">
      <c r="A109" s="319" t="s">
        <v>83</v>
      </c>
      <c r="B109" s="319"/>
      <c r="C109" s="319"/>
      <c r="D109" s="319"/>
      <c r="E109" s="319"/>
      <c r="F109" s="63"/>
      <c r="G109" s="63">
        <f>SUM(G107:G108)</f>
        <v>92.46</v>
      </c>
      <c r="H109" s="63">
        <f>SUM(H107:H108)</f>
        <v>229.66</v>
      </c>
      <c r="I109" s="63">
        <f>SUM(I107:I108)</f>
        <v>99.04</v>
      </c>
      <c r="J109" s="63">
        <f>SUM(J107:J108)</f>
        <v>99.04</v>
      </c>
      <c r="K109" s="63">
        <f>SUM(K107:K108)</f>
        <v>99.04</v>
      </c>
      <c r="L109" s="26"/>
      <c r="M109" s="26"/>
      <c r="N109" s="26"/>
      <c r="O109" s="26"/>
      <c r="P109" s="26"/>
      <c r="Q109" s="26"/>
      <c r="R109" s="26"/>
    </row>
    <row r="110" spans="1:18">
      <c r="A110" s="313"/>
      <c r="B110" s="313"/>
      <c r="C110" s="313"/>
      <c r="D110" s="313"/>
      <c r="E110" s="313"/>
      <c r="F110" s="313"/>
      <c r="G110" s="313"/>
      <c r="H110" s="313"/>
      <c r="I110" s="313"/>
      <c r="J110" s="313"/>
      <c r="K110" s="313"/>
      <c r="L110" s="26"/>
      <c r="M110" s="26"/>
      <c r="N110" s="26"/>
      <c r="O110" s="26"/>
      <c r="P110" s="26"/>
      <c r="Q110" s="26"/>
      <c r="R110" s="26"/>
    </row>
    <row r="111" spans="1:18">
      <c r="A111" s="366" t="s">
        <v>137</v>
      </c>
      <c r="B111" s="366"/>
      <c r="C111" s="366"/>
      <c r="D111" s="366"/>
      <c r="E111" s="366"/>
      <c r="F111" s="366"/>
      <c r="G111" s="366"/>
      <c r="H111" s="366"/>
      <c r="I111" s="366"/>
      <c r="J111" s="366"/>
      <c r="K111" s="366"/>
      <c r="L111" s="87"/>
      <c r="M111" s="87"/>
      <c r="N111" s="87"/>
      <c r="O111" s="87"/>
      <c r="P111" s="87"/>
      <c r="Q111" s="87"/>
      <c r="R111" s="87"/>
    </row>
    <row r="112" spans="1:18">
      <c r="A112" s="79">
        <v>5</v>
      </c>
      <c r="B112" s="367" t="s">
        <v>138</v>
      </c>
      <c r="C112" s="367"/>
      <c r="D112" s="367"/>
      <c r="E112" s="367"/>
      <c r="F112" s="79"/>
      <c r="G112" s="79"/>
      <c r="H112" s="79"/>
      <c r="J112" s="79"/>
      <c r="K112" s="79"/>
      <c r="L112" s="87"/>
      <c r="M112" s="87"/>
      <c r="N112" s="87"/>
      <c r="O112" s="87"/>
      <c r="P112" s="87"/>
      <c r="Q112" s="87"/>
      <c r="R112" s="87"/>
    </row>
    <row r="113" spans="1:18">
      <c r="A113" s="36" t="s">
        <v>45</v>
      </c>
      <c r="B113" s="368" t="s">
        <v>139</v>
      </c>
      <c r="C113" s="368"/>
      <c r="D113" s="368"/>
      <c r="E113" s="368"/>
      <c r="F113" s="58"/>
      <c r="G113" s="181">
        <f>SUM(EPI_ENCARREGADO[CUSTO MENSAL])</f>
        <v>172.22285714285715</v>
      </c>
      <c r="H113" s="181">
        <f>SUM(EPI_ENGENHEIRO[CUSTO MENSAL])</f>
        <v>135.38952380952381</v>
      </c>
      <c r="I113" s="181">
        <f>SUM(EPI_TECNICO_ELETRO[CUSTO MENSAL])</f>
        <v>212.14299603174604</v>
      </c>
      <c r="J113" s="181">
        <f>EPI_TECNICO_ELETRO[[#Totals],[CUSTO MENSAL]]</f>
        <v>212.14299603174604</v>
      </c>
      <c r="K113" s="181">
        <f>SUM(EPI_TECNICO_REFRI[CUSTO MENSAL])</f>
        <v>197.48335714285713</v>
      </c>
      <c r="L113" s="80"/>
      <c r="M113" s="80"/>
      <c r="N113" s="80"/>
      <c r="O113" s="80"/>
      <c r="P113" s="80"/>
      <c r="Q113" s="80"/>
      <c r="R113" s="80"/>
    </row>
    <row r="114" spans="1:18">
      <c r="A114" s="53" t="s">
        <v>47</v>
      </c>
      <c r="B114" s="369" t="s">
        <v>140</v>
      </c>
      <c r="C114" s="369"/>
      <c r="D114" s="369"/>
      <c r="E114" s="369"/>
      <c r="F114" s="55"/>
      <c r="G114" s="181">
        <v>0</v>
      </c>
      <c r="H114" s="181">
        <v>0</v>
      </c>
      <c r="I114" s="181">
        <f>SUM(FERRAMENTAL[Custo Mensal])/14</f>
        <v>212.50474305555551</v>
      </c>
      <c r="J114" s="181">
        <f>SUM(FERRAMENTAL[Custo Mensal])/14</f>
        <v>212.50474305555551</v>
      </c>
      <c r="K114" s="181">
        <f>SUM(FERRAMENTAL[Custo Mensal])/14</f>
        <v>212.50474305555551</v>
      </c>
      <c r="L114" s="80"/>
      <c r="M114" s="80"/>
      <c r="N114" s="80"/>
      <c r="O114" s="80"/>
      <c r="P114" s="80"/>
      <c r="Q114" s="80"/>
      <c r="R114" s="80"/>
    </row>
    <row r="115" spans="1:18">
      <c r="A115" s="36" t="s">
        <v>66</v>
      </c>
      <c r="B115" s="368" t="s">
        <v>141</v>
      </c>
      <c r="C115" s="368"/>
      <c r="D115" s="368"/>
      <c r="E115" s="368"/>
      <c r="F115" s="40"/>
      <c r="G115" s="181"/>
      <c r="H115" s="181"/>
      <c r="I115" s="181"/>
      <c r="J115" s="181"/>
      <c r="K115" s="181"/>
      <c r="L115" s="87"/>
      <c r="M115" s="87"/>
      <c r="N115" s="87"/>
      <c r="O115" s="87"/>
      <c r="P115" s="87"/>
      <c r="Q115" s="87"/>
      <c r="R115" s="87"/>
    </row>
    <row r="116" spans="1:18">
      <c r="A116" s="363" t="s">
        <v>83</v>
      </c>
      <c r="B116" s="363"/>
      <c r="C116" s="363"/>
      <c r="D116" s="363"/>
      <c r="E116" s="363"/>
      <c r="F116" s="72"/>
      <c r="G116" s="101">
        <f>SUM(G113:G115)</f>
        <v>172.22285714285715</v>
      </c>
      <c r="H116" s="101">
        <f>SUM(H113:H115)</f>
        <v>135.38952380952381</v>
      </c>
      <c r="I116" s="101">
        <f>SUM(I113:I115)</f>
        <v>424.64773908730155</v>
      </c>
      <c r="J116" s="101">
        <f>SUM(J113:J115)</f>
        <v>424.64773908730155</v>
      </c>
      <c r="K116" s="101">
        <f>SUM(K113:K115)</f>
        <v>409.98810019841267</v>
      </c>
      <c r="L116" s="87"/>
      <c r="M116" s="87"/>
      <c r="N116" s="87"/>
      <c r="O116" s="87"/>
      <c r="P116" s="87"/>
      <c r="Q116" s="87"/>
      <c r="R116" s="87"/>
    </row>
    <row r="117" spans="1:18">
      <c r="A117" s="364" t="s">
        <v>142</v>
      </c>
      <c r="B117" s="364"/>
      <c r="C117" s="364"/>
      <c r="D117" s="364"/>
      <c r="E117" s="364"/>
      <c r="F117" s="364"/>
      <c r="G117" s="364"/>
      <c r="H117" s="364"/>
      <c r="I117" s="364"/>
      <c r="J117" s="364"/>
      <c r="K117" s="364"/>
      <c r="L117" s="87"/>
      <c r="M117" s="87"/>
      <c r="N117" s="87"/>
      <c r="O117" s="87"/>
      <c r="P117" s="87"/>
      <c r="Q117" s="87"/>
      <c r="R117" s="87"/>
    </row>
    <row r="118" spans="1:18">
      <c r="A118" s="365"/>
      <c r="B118" s="365"/>
      <c r="C118" s="365"/>
      <c r="D118" s="365"/>
      <c r="E118" s="365"/>
      <c r="F118" s="365"/>
      <c r="G118" s="365"/>
      <c r="H118" s="365"/>
      <c r="I118" s="365"/>
      <c r="J118" s="365"/>
      <c r="K118" s="365"/>
      <c r="L118" s="87"/>
      <c r="M118" s="87"/>
      <c r="N118" s="87"/>
      <c r="O118" s="87"/>
      <c r="P118" s="87"/>
      <c r="Q118" s="87"/>
      <c r="R118" s="87"/>
    </row>
    <row r="119" spans="1:18">
      <c r="A119" s="312" t="s">
        <v>143</v>
      </c>
      <c r="B119" s="312"/>
      <c r="C119" s="312"/>
      <c r="D119" s="312"/>
      <c r="E119" s="312"/>
      <c r="F119" s="312"/>
      <c r="G119" s="312"/>
      <c r="H119" s="312"/>
      <c r="I119" s="312"/>
      <c r="J119" s="312"/>
      <c r="K119" s="312"/>
      <c r="L119" s="87"/>
      <c r="M119" s="87"/>
      <c r="N119" s="87"/>
      <c r="O119" s="87"/>
      <c r="P119" s="87"/>
      <c r="Q119" s="87"/>
      <c r="R119" s="87"/>
    </row>
    <row r="120" spans="1:18">
      <c r="A120" s="31">
        <v>6</v>
      </c>
      <c r="B120" s="313" t="s">
        <v>144</v>
      </c>
      <c r="C120" s="313"/>
      <c r="D120" s="313"/>
      <c r="E120" s="313"/>
      <c r="F120" s="46" t="s">
        <v>62</v>
      </c>
      <c r="G120" s="81" t="s">
        <v>44</v>
      </c>
      <c r="H120" s="81" t="s">
        <v>44</v>
      </c>
      <c r="I120" s="96" t="s">
        <v>44</v>
      </c>
      <c r="J120" s="96" t="s">
        <v>44</v>
      </c>
      <c r="K120" s="96" t="s">
        <v>44</v>
      </c>
      <c r="L120" s="87"/>
      <c r="M120" s="87"/>
      <c r="N120" s="87"/>
      <c r="O120" s="87"/>
      <c r="P120" s="87"/>
      <c r="Q120" s="87"/>
      <c r="R120" s="87"/>
    </row>
    <row r="121" spans="1:18">
      <c r="A121" s="36" t="s">
        <v>45</v>
      </c>
      <c r="B121" s="315" t="s">
        <v>145</v>
      </c>
      <c r="C121" s="315"/>
      <c r="D121" s="315"/>
      <c r="E121" s="315"/>
      <c r="F121" s="54">
        <v>0.03</v>
      </c>
      <c r="G121" s="55">
        <f>G142*$F121</f>
        <v>253.20129463160569</v>
      </c>
      <c r="H121" s="55">
        <f>H142*$F121</f>
        <v>574.10465701876569</v>
      </c>
      <c r="I121" s="55">
        <f>I142*$F121</f>
        <v>276.58721642078706</v>
      </c>
      <c r="J121" s="55">
        <f>J142*$F121</f>
        <v>276.58721642078706</v>
      </c>
      <c r="K121" s="55">
        <f>K142*$F121</f>
        <v>276.14742725412037</v>
      </c>
      <c r="L121" s="87"/>
      <c r="M121" s="87"/>
      <c r="N121" s="87"/>
      <c r="O121" s="87"/>
      <c r="P121" s="87"/>
      <c r="Q121" s="87"/>
      <c r="R121" s="87"/>
    </row>
    <row r="122" spans="1:18">
      <c r="A122" s="53" t="s">
        <v>47</v>
      </c>
      <c r="B122" s="318" t="s">
        <v>146</v>
      </c>
      <c r="C122" s="318"/>
      <c r="D122" s="318"/>
      <c r="E122" s="318"/>
      <c r="F122" s="54">
        <v>0.03</v>
      </c>
      <c r="G122" s="55">
        <f>$F$122*(G121+G142)</f>
        <v>260.79733347055389</v>
      </c>
      <c r="H122" s="55">
        <f>$F$122*(H121+H142)</f>
        <v>591.32779672932861</v>
      </c>
      <c r="I122" s="55">
        <f>$F$122*(I121+I142)</f>
        <v>284.88483291341066</v>
      </c>
      <c r="J122" s="55">
        <f>$F$122*(J121+J142)</f>
        <v>284.88483291341066</v>
      </c>
      <c r="K122" s="55">
        <f>$F$122*(K121+K142)</f>
        <v>284.43185007174395</v>
      </c>
      <c r="L122" s="87"/>
      <c r="M122" s="87"/>
      <c r="N122" s="87"/>
      <c r="O122" s="87"/>
      <c r="P122" s="87"/>
      <c r="Q122" s="87"/>
      <c r="R122" s="87"/>
    </row>
    <row r="123" spans="1:18">
      <c r="A123" s="53"/>
      <c r="B123" s="370" t="s">
        <v>147</v>
      </c>
      <c r="C123" s="370"/>
      <c r="D123" s="370"/>
      <c r="E123" s="370"/>
      <c r="F123" s="54">
        <f t="shared" ref="F123:K123" si="14">SUM(F121:F122)</f>
        <v>0.06</v>
      </c>
      <c r="G123" s="55">
        <f t="shared" si="14"/>
        <v>513.99862810215961</v>
      </c>
      <c r="H123" s="55">
        <f t="shared" si="14"/>
        <v>1165.4324537480943</v>
      </c>
      <c r="I123" s="55">
        <f t="shared" si="14"/>
        <v>561.47204933419766</v>
      </c>
      <c r="J123" s="55">
        <f t="shared" si="14"/>
        <v>561.47204933419766</v>
      </c>
      <c r="K123" s="55">
        <f t="shared" si="14"/>
        <v>560.57927732586427</v>
      </c>
      <c r="L123" s="87"/>
      <c r="M123" s="87"/>
      <c r="N123" s="87"/>
      <c r="O123" s="87"/>
      <c r="P123" s="87"/>
      <c r="Q123" s="87"/>
      <c r="R123" s="87"/>
    </row>
    <row r="124" spans="1:18">
      <c r="A124" s="53" t="s">
        <v>66</v>
      </c>
      <c r="B124" s="318" t="s">
        <v>148</v>
      </c>
      <c r="C124" s="318"/>
      <c r="D124" s="318"/>
      <c r="E124" s="318"/>
      <c r="F124" s="54"/>
      <c r="G124" s="55"/>
      <c r="H124" s="40"/>
      <c r="I124" s="55"/>
      <c r="J124" s="55"/>
      <c r="K124" s="55"/>
      <c r="L124" s="87"/>
      <c r="M124" s="87"/>
      <c r="N124" s="87"/>
      <c r="O124" s="87"/>
      <c r="P124" s="87"/>
      <c r="Q124" s="87"/>
      <c r="R124" s="87"/>
    </row>
    <row r="125" spans="1:18">
      <c r="A125" s="82"/>
      <c r="B125" s="318" t="s">
        <v>149</v>
      </c>
      <c r="C125" s="318"/>
      <c r="D125" s="318"/>
      <c r="E125" s="318"/>
      <c r="F125" s="54">
        <v>1.6500000000000001E-2</v>
      </c>
      <c r="G125" s="55">
        <f>((G123+G142)/(1-($F$125+$F$126+$F$127+$F$128)))*$F$125</f>
        <v>177.89486985077514</v>
      </c>
      <c r="H125" s="55">
        <f t="shared" ref="H125:K125" si="15">((H123+H142)/(1-($F$125+$F$126+$F$127+$F$128)))*$F$125</f>
        <v>403.35604677563475</v>
      </c>
      <c r="I125" s="55">
        <f t="shared" si="15"/>
        <v>194.32541582835299</v>
      </c>
      <c r="J125" s="55">
        <f t="shared" si="15"/>
        <v>194.32541582835299</v>
      </c>
      <c r="K125" s="55">
        <f t="shared" si="15"/>
        <v>194.01642753238161</v>
      </c>
      <c r="L125" s="87"/>
      <c r="M125" s="87"/>
      <c r="N125" s="87"/>
      <c r="O125" s="87"/>
      <c r="P125" s="87"/>
      <c r="Q125" s="87"/>
      <c r="R125" s="87"/>
    </row>
    <row r="126" spans="1:18">
      <c r="A126" s="82"/>
      <c r="B126" s="318" t="s">
        <v>150</v>
      </c>
      <c r="C126" s="318"/>
      <c r="D126" s="318"/>
      <c r="E126" s="318"/>
      <c r="F126" s="54">
        <v>7.5999999999999998E-2</v>
      </c>
      <c r="G126" s="55">
        <f>((G123+G142)/(1-($F$125+$F$126+$F$127+$F$128)))*$F$126</f>
        <v>819.39455203993396</v>
      </c>
      <c r="H126" s="55">
        <f t="shared" ref="H126:K126" si="16">((H123+H142)/(1-($F$125+$F$126+$F$127+$F$128)))*$F$126</f>
        <v>1857.8823972695902</v>
      </c>
      <c r="I126" s="55">
        <f t="shared" si="16"/>
        <v>895.07464260332279</v>
      </c>
      <c r="J126" s="55">
        <f t="shared" si="16"/>
        <v>895.07464260332279</v>
      </c>
      <c r="K126" s="55">
        <f t="shared" si="16"/>
        <v>893.65142378551525</v>
      </c>
      <c r="L126" s="87"/>
      <c r="M126" s="87"/>
      <c r="N126" s="87"/>
      <c r="O126" s="87"/>
      <c r="P126" s="87"/>
      <c r="Q126" s="87"/>
      <c r="R126" s="87"/>
    </row>
    <row r="127" spans="1:18">
      <c r="A127" s="82"/>
      <c r="B127" s="318" t="s">
        <v>151</v>
      </c>
      <c r="C127" s="318"/>
      <c r="D127" s="318"/>
      <c r="E127" s="318"/>
      <c r="F127" s="54">
        <v>0.05</v>
      </c>
      <c r="G127" s="55">
        <f>((G$123+G142)/(1-($F$125+$F$126+$F$127+$F$128)))*$F$127</f>
        <v>539.07536318416703</v>
      </c>
      <c r="H127" s="55">
        <f t="shared" ref="H127:K127" si="17">((H$123+H142)/(1-($F$125+$F$126+$F$127+$F$128)))*$F$127</f>
        <v>1222.2910508352568</v>
      </c>
      <c r="I127" s="55">
        <f t="shared" si="17"/>
        <v>588.86489644955452</v>
      </c>
      <c r="J127" s="55">
        <f t="shared" si="17"/>
        <v>588.86489644955452</v>
      </c>
      <c r="K127" s="55">
        <f t="shared" si="17"/>
        <v>587.92856827994433</v>
      </c>
      <c r="L127" s="87"/>
      <c r="M127" s="87"/>
      <c r="N127" s="87"/>
      <c r="O127" s="87"/>
      <c r="P127" s="87"/>
      <c r="Q127" s="87"/>
      <c r="R127" s="87"/>
    </row>
    <row r="128" spans="1:18">
      <c r="A128" s="82"/>
      <c r="B128" s="318" t="s">
        <v>152</v>
      </c>
      <c r="C128" s="318"/>
      <c r="D128" s="318"/>
      <c r="E128" s="318"/>
      <c r="F128" s="54">
        <v>2.7E-2</v>
      </c>
      <c r="G128" s="55">
        <f>((G123+G142)/(1-($F$125+$F$126+$F$127+$F$128)))*($F$128)</f>
        <v>291.10069611945022</v>
      </c>
      <c r="H128" s="55">
        <f>((H123+H142)/(1-($F$125+$F$126+$F$127+$F$128)))*($F$128)</f>
        <v>660.03716745103873</v>
      </c>
      <c r="I128" s="55">
        <f>((I123+I142)/(1-($F$125+$F$126+$F$127+$F$128)))*($F$128)</f>
        <v>317.98704408275938</v>
      </c>
      <c r="J128" s="55">
        <f>((J123+J142)/(1-($F$125+$F$126+$F$127+$F$128)))*($F$128)</f>
        <v>317.98704408275938</v>
      </c>
      <c r="K128" s="55">
        <f>((K123+K142)/(1-($F$125+$F$126+$F$127+$F$128)))*($F$128)</f>
        <v>317.4814268711699</v>
      </c>
      <c r="L128" s="87"/>
      <c r="M128" s="87"/>
      <c r="N128" s="87"/>
      <c r="O128" s="87"/>
      <c r="P128" s="87"/>
      <c r="Q128" s="87"/>
      <c r="R128" s="87"/>
    </row>
    <row r="129" spans="1:18">
      <c r="A129" s="82"/>
      <c r="B129" s="370" t="s">
        <v>153</v>
      </c>
      <c r="C129" s="370"/>
      <c r="D129" s="370"/>
      <c r="E129" s="370"/>
      <c r="F129" s="54">
        <f t="shared" ref="F129:K129" si="18">SUM(F125:F128)</f>
        <v>0.16950000000000001</v>
      </c>
      <c r="G129" s="55">
        <f t="shared" si="18"/>
        <v>1827.4654811943265</v>
      </c>
      <c r="H129" s="55">
        <f t="shared" si="18"/>
        <v>4143.566662331521</v>
      </c>
      <c r="I129" s="55">
        <f t="shared" si="18"/>
        <v>1996.2519989639895</v>
      </c>
      <c r="J129" s="55">
        <f t="shared" si="18"/>
        <v>1996.2519989639895</v>
      </c>
      <c r="K129" s="55">
        <f t="shared" si="18"/>
        <v>1993.0778464690111</v>
      </c>
      <c r="L129" s="87"/>
      <c r="M129" s="87"/>
      <c r="N129" s="87"/>
      <c r="O129" s="87"/>
      <c r="P129" s="87"/>
      <c r="Q129" s="87"/>
      <c r="R129" s="87"/>
    </row>
    <row r="130" spans="1:18">
      <c r="A130" s="363" t="s">
        <v>83</v>
      </c>
      <c r="B130" s="363"/>
      <c r="C130" s="363"/>
      <c r="D130" s="363"/>
      <c r="E130" s="363"/>
      <c r="F130" s="71">
        <f>SUM(F125:F128,F123)</f>
        <v>0.22950000000000001</v>
      </c>
      <c r="G130" s="72">
        <f>SUM(G123+G129)</f>
        <v>2341.4641092964862</v>
      </c>
      <c r="H130" s="72">
        <f>SUM(H123+H129)</f>
        <v>5308.9991160796153</v>
      </c>
      <c r="I130" s="72">
        <f>SUM(I123+I129)</f>
        <v>2557.724048298187</v>
      </c>
      <c r="J130" s="72">
        <f>SUM(J123+J129)</f>
        <v>2557.724048298187</v>
      </c>
      <c r="K130" s="72">
        <f>SUM(K123+K129)</f>
        <v>2553.6571237948756</v>
      </c>
      <c r="L130" s="87"/>
      <c r="M130" s="87"/>
      <c r="N130" s="87"/>
      <c r="O130" s="87"/>
      <c r="P130" s="87"/>
      <c r="Q130" s="87"/>
      <c r="R130" s="87"/>
    </row>
    <row r="131" spans="1:18">
      <c r="A131" s="371" t="s">
        <v>154</v>
      </c>
      <c r="B131" s="371"/>
      <c r="C131" s="371"/>
      <c r="D131" s="371"/>
      <c r="E131" s="371"/>
      <c r="F131" s="371"/>
      <c r="G131" s="371"/>
      <c r="H131" s="371"/>
      <c r="I131" s="371"/>
      <c r="J131" s="371"/>
      <c r="K131" s="371"/>
      <c r="L131" s="87"/>
      <c r="M131" s="87"/>
      <c r="N131" s="87"/>
      <c r="O131" s="87"/>
      <c r="P131" s="87"/>
      <c r="Q131" s="87"/>
      <c r="R131" s="87"/>
    </row>
    <row r="132" spans="1:18">
      <c r="A132" s="371" t="s">
        <v>155</v>
      </c>
      <c r="B132" s="371"/>
      <c r="C132" s="371"/>
      <c r="D132" s="371"/>
      <c r="E132" s="371"/>
      <c r="F132" s="371"/>
      <c r="G132" s="371"/>
      <c r="H132" s="371"/>
      <c r="I132" s="371"/>
      <c r="J132" s="371"/>
      <c r="K132" s="371"/>
      <c r="L132" s="87"/>
      <c r="M132" s="87"/>
      <c r="N132" s="87"/>
      <c r="O132" s="87"/>
      <c r="P132" s="87"/>
      <c r="Q132" s="87"/>
      <c r="R132" s="87"/>
    </row>
    <row r="133" spans="1:18" ht="12.75" customHeight="1">
      <c r="A133" s="331" t="s">
        <v>1167</v>
      </c>
      <c r="B133" s="332"/>
      <c r="C133" s="332"/>
      <c r="D133" s="332"/>
      <c r="E133" s="332"/>
      <c r="F133" s="332"/>
      <c r="G133" s="332"/>
      <c r="H133" s="332"/>
      <c r="I133" s="332"/>
      <c r="J133" s="332"/>
      <c r="K133" s="372"/>
      <c r="L133" s="87"/>
      <c r="M133" s="87"/>
      <c r="N133" s="87"/>
      <c r="O133" s="87"/>
      <c r="P133" s="87"/>
      <c r="Q133" s="87"/>
      <c r="R133" s="87"/>
    </row>
    <row r="134" spans="1:18">
      <c r="A134" s="306"/>
      <c r="B134" s="306"/>
      <c r="C134" s="306"/>
      <c r="D134" s="306"/>
      <c r="E134" s="306"/>
      <c r="F134" s="306"/>
      <c r="G134" s="306"/>
      <c r="H134" s="306"/>
      <c r="I134" s="306"/>
      <c r="J134" s="306"/>
      <c r="K134" s="306"/>
      <c r="L134" s="87"/>
      <c r="M134" s="87"/>
      <c r="N134" s="87"/>
      <c r="O134" s="87"/>
      <c r="P134" s="87"/>
      <c r="Q134" s="87"/>
      <c r="R134" s="87"/>
    </row>
    <row r="135" spans="1:18">
      <c r="A135" s="312" t="s">
        <v>156</v>
      </c>
      <c r="B135" s="312"/>
      <c r="C135" s="312"/>
      <c r="D135" s="312"/>
      <c r="E135" s="312"/>
      <c r="F135" s="312"/>
      <c r="G135" s="312"/>
      <c r="H135" s="312"/>
      <c r="I135" s="312"/>
      <c r="J135" s="312"/>
      <c r="K135" s="312"/>
      <c r="L135" s="29"/>
      <c r="M135" s="29"/>
      <c r="N135" s="29"/>
      <c r="O135" s="29"/>
      <c r="P135" s="29"/>
      <c r="Q135" s="29"/>
      <c r="R135" s="29"/>
    </row>
    <row r="136" spans="1:18" ht="63.75">
      <c r="A136" s="28"/>
      <c r="B136" s="307" t="s">
        <v>157</v>
      </c>
      <c r="C136" s="307"/>
      <c r="D136" s="307"/>
      <c r="E136" s="307"/>
      <c r="F136" s="307"/>
      <c r="G136" s="88" t="s">
        <v>18</v>
      </c>
      <c r="H136" s="88" t="s">
        <v>19</v>
      </c>
      <c r="I136" s="88" t="s">
        <v>20</v>
      </c>
      <c r="J136" s="88" t="s">
        <v>21</v>
      </c>
      <c r="K136" s="88" t="s">
        <v>22</v>
      </c>
      <c r="L136" s="26"/>
      <c r="M136" s="26"/>
      <c r="N136" s="26"/>
      <c r="O136" s="26"/>
      <c r="P136" s="26"/>
      <c r="Q136" s="26"/>
      <c r="R136" s="26"/>
    </row>
    <row r="137" spans="1:18">
      <c r="A137" s="28" t="s">
        <v>45</v>
      </c>
      <c r="B137" s="307" t="s">
        <v>158</v>
      </c>
      <c r="C137" s="307"/>
      <c r="D137" s="307"/>
      <c r="E137" s="307"/>
      <c r="F137" s="307"/>
      <c r="G137" s="30">
        <f>G22</f>
        <v>4510.3100000000004</v>
      </c>
      <c r="H137" s="30">
        <f>H22</f>
        <v>11202.84</v>
      </c>
      <c r="I137" s="30">
        <f>I22</f>
        <v>4831.2939999999999</v>
      </c>
      <c r="J137" s="30">
        <f>J22</f>
        <v>4831.2939999999999</v>
      </c>
      <c r="K137" s="30">
        <f>K22</f>
        <v>4831.2939999999999</v>
      </c>
      <c r="L137" s="26"/>
      <c r="M137" s="26"/>
      <c r="N137" s="26"/>
      <c r="O137" s="26"/>
      <c r="P137" s="26"/>
      <c r="Q137" s="26"/>
      <c r="R137" s="26"/>
    </row>
    <row r="138" spans="1:18">
      <c r="A138" s="28" t="s">
        <v>47</v>
      </c>
      <c r="B138" s="307" t="s">
        <v>159</v>
      </c>
      <c r="C138" s="307"/>
      <c r="D138" s="307"/>
      <c r="E138" s="307"/>
      <c r="F138" s="307"/>
      <c r="G138" s="30">
        <f>G71</f>
        <v>3351.1402972439996</v>
      </c>
      <c r="H138" s="30">
        <f>H71</f>
        <v>6789.2223768159984</v>
      </c>
      <c r="I138" s="30">
        <f>I71</f>
        <v>3528.3421416055999</v>
      </c>
      <c r="J138" s="30">
        <f>J71</f>
        <v>3528.3421416055999</v>
      </c>
      <c r="K138" s="30">
        <f>K71</f>
        <v>3528.3421416055999</v>
      </c>
      <c r="L138" s="26"/>
      <c r="M138" s="26"/>
      <c r="N138" s="26"/>
      <c r="O138" s="26"/>
      <c r="P138" s="26"/>
      <c r="Q138" s="26"/>
      <c r="R138" s="26"/>
    </row>
    <row r="139" spans="1:18">
      <c r="A139" s="28" t="s">
        <v>66</v>
      </c>
      <c r="B139" s="307" t="s">
        <v>160</v>
      </c>
      <c r="C139" s="307"/>
      <c r="D139" s="307"/>
      <c r="E139" s="307"/>
      <c r="F139" s="307"/>
      <c r="G139" s="30">
        <f>G81</f>
        <v>313.91000000000003</v>
      </c>
      <c r="H139" s="30">
        <f>H81</f>
        <v>779.71</v>
      </c>
      <c r="I139" s="30">
        <f>I81</f>
        <v>336.25</v>
      </c>
      <c r="J139" s="30">
        <f>J81</f>
        <v>336.25</v>
      </c>
      <c r="K139" s="30">
        <f>K81</f>
        <v>336.25</v>
      </c>
      <c r="L139" s="26"/>
      <c r="M139" s="26"/>
      <c r="N139" s="26"/>
      <c r="O139" s="26"/>
      <c r="P139" s="26"/>
      <c r="Q139" s="26"/>
      <c r="R139" s="26"/>
    </row>
    <row r="140" spans="1:18">
      <c r="A140" s="28" t="s">
        <v>49</v>
      </c>
      <c r="B140" s="307" t="s">
        <v>161</v>
      </c>
      <c r="C140" s="307"/>
      <c r="D140" s="307"/>
      <c r="E140" s="307"/>
      <c r="F140" s="307"/>
      <c r="G140" s="30">
        <f>G109</f>
        <v>92.46</v>
      </c>
      <c r="H140" s="30">
        <f>H109</f>
        <v>229.66</v>
      </c>
      <c r="I140" s="30">
        <f>I109</f>
        <v>99.04</v>
      </c>
      <c r="J140" s="30">
        <f>J109</f>
        <v>99.04</v>
      </c>
      <c r="K140" s="30">
        <f>K109</f>
        <v>99.04</v>
      </c>
      <c r="L140" s="26"/>
      <c r="M140" s="26"/>
      <c r="N140" s="26"/>
      <c r="O140" s="26"/>
      <c r="P140" s="26"/>
      <c r="Q140" s="26"/>
      <c r="R140" s="26"/>
    </row>
    <row r="141" spans="1:18">
      <c r="A141" s="28" t="s">
        <v>51</v>
      </c>
      <c r="B141" s="307" t="s">
        <v>162</v>
      </c>
      <c r="C141" s="307"/>
      <c r="D141" s="307"/>
      <c r="E141" s="307"/>
      <c r="F141" s="307"/>
      <c r="G141" s="30">
        <f>G116</f>
        <v>172.22285714285715</v>
      </c>
      <c r="H141" s="30">
        <f>H116</f>
        <v>135.38952380952381</v>
      </c>
      <c r="I141" s="30">
        <f>I116</f>
        <v>424.64773908730155</v>
      </c>
      <c r="J141" s="30">
        <f>J116</f>
        <v>424.64773908730155</v>
      </c>
      <c r="K141" s="30">
        <f>K116</f>
        <v>409.98810019841267</v>
      </c>
      <c r="L141" s="26"/>
      <c r="M141" s="26"/>
      <c r="N141" s="26"/>
      <c r="O141" s="26"/>
      <c r="P141" s="26"/>
      <c r="Q141" s="26"/>
      <c r="R141" s="26"/>
    </row>
    <row r="142" spans="1:18">
      <c r="A142" s="83"/>
      <c r="B142" s="307" t="s">
        <v>163</v>
      </c>
      <c r="C142" s="307"/>
      <c r="D142" s="307"/>
      <c r="E142" s="307"/>
      <c r="F142" s="307"/>
      <c r="G142" s="30">
        <f>SUM(G137:G141)</f>
        <v>8440.0431543868563</v>
      </c>
      <c r="H142" s="30">
        <f>SUM(H137:H141)</f>
        <v>19136.821900625524</v>
      </c>
      <c r="I142" s="30">
        <f>SUM(I137:I141)</f>
        <v>9219.5738806929021</v>
      </c>
      <c r="J142" s="30">
        <f>SUM(J137:J141)</f>
        <v>9219.5738806929021</v>
      </c>
      <c r="K142" s="30">
        <f>SUM(K137:K141)</f>
        <v>9204.9142418040119</v>
      </c>
      <c r="L142" s="26"/>
      <c r="M142" s="26"/>
      <c r="N142" s="26"/>
      <c r="O142" s="26"/>
      <c r="P142" s="170"/>
      <c r="Q142" s="26"/>
      <c r="R142" s="26"/>
    </row>
    <row r="143" spans="1:18">
      <c r="A143" s="28" t="s">
        <v>53</v>
      </c>
      <c r="B143" s="307" t="s">
        <v>164</v>
      </c>
      <c r="C143" s="307"/>
      <c r="D143" s="307"/>
      <c r="E143" s="307"/>
      <c r="F143" s="307"/>
      <c r="G143" s="30">
        <f>G130</f>
        <v>2341.4641092964862</v>
      </c>
      <c r="H143" s="30">
        <f t="shared" ref="H143:K143" si="19">H130</f>
        <v>5308.9991160796153</v>
      </c>
      <c r="I143" s="30">
        <f t="shared" si="19"/>
        <v>2557.724048298187</v>
      </c>
      <c r="J143" s="30">
        <f t="shared" si="19"/>
        <v>2557.724048298187</v>
      </c>
      <c r="K143" s="30">
        <f t="shared" si="19"/>
        <v>2553.6571237948756</v>
      </c>
      <c r="L143" s="26"/>
      <c r="M143" s="26"/>
      <c r="N143" s="26"/>
      <c r="O143" s="26"/>
      <c r="P143" s="170"/>
      <c r="Q143" s="26"/>
      <c r="R143" s="26"/>
    </row>
    <row r="144" spans="1:18">
      <c r="A144" s="362" t="s">
        <v>165</v>
      </c>
      <c r="B144" s="362"/>
      <c r="C144" s="362"/>
      <c r="D144" s="362"/>
      <c r="E144" s="362"/>
      <c r="F144" s="362"/>
      <c r="G144" s="84">
        <f>ROUND(SUM(G142:G143),2)</f>
        <v>10781.51</v>
      </c>
      <c r="H144" s="84">
        <f t="shared" ref="H144:K144" si="20">ROUND(SUM(H142:H143),2)</f>
        <v>24445.82</v>
      </c>
      <c r="I144" s="84">
        <f t="shared" si="20"/>
        <v>11777.3</v>
      </c>
      <c r="J144" s="84">
        <f t="shared" si="20"/>
        <v>11777.3</v>
      </c>
      <c r="K144" s="84">
        <f t="shared" si="20"/>
        <v>11758.57</v>
      </c>
      <c r="L144" s="29"/>
      <c r="M144" s="29"/>
      <c r="N144" s="29"/>
      <c r="O144" s="29"/>
      <c r="P144" s="29"/>
      <c r="Q144" s="29"/>
      <c r="R144" s="29"/>
    </row>
    <row r="145" spans="1:18">
      <c r="A145" s="362" t="s">
        <v>166</v>
      </c>
      <c r="B145" s="362"/>
      <c r="C145" s="362"/>
      <c r="D145" s="362"/>
      <c r="E145" s="362"/>
      <c r="F145" s="362"/>
      <c r="G145" s="85">
        <f>G144*G7</f>
        <v>10781.51</v>
      </c>
      <c r="H145" s="85">
        <f>H144*H7</f>
        <v>24445.82</v>
      </c>
      <c r="I145" s="85">
        <f>I144*I7</f>
        <v>23554.6</v>
      </c>
      <c r="J145" s="85">
        <f>J144*J7</f>
        <v>70663.799999999988</v>
      </c>
      <c r="K145" s="85">
        <f>K144*K7</f>
        <v>70551.42</v>
      </c>
      <c r="L145" s="29"/>
      <c r="M145" s="29"/>
      <c r="N145" s="29"/>
      <c r="O145" s="29"/>
      <c r="P145" s="29"/>
      <c r="Q145" s="29"/>
      <c r="R145" s="29"/>
    </row>
    <row r="146" spans="1:18" ht="14.25" customHeight="1">
      <c r="A146" s="302" t="s">
        <v>167</v>
      </c>
      <c r="B146" s="303"/>
      <c r="C146" s="303"/>
      <c r="D146" s="304"/>
      <c r="E146" s="175" t="s">
        <v>168</v>
      </c>
      <c r="F146" s="175">
        <v>4</v>
      </c>
      <c r="G146" s="86">
        <f>G145*F146</f>
        <v>43126.04</v>
      </c>
      <c r="H146" s="86">
        <f>H145*F146</f>
        <v>97783.28</v>
      </c>
      <c r="I146" s="86">
        <f>I145*F146</f>
        <v>94218.4</v>
      </c>
      <c r="J146" s="86">
        <f>J145*F146</f>
        <v>282655.19999999995</v>
      </c>
      <c r="K146" s="86">
        <f>K145*F146</f>
        <v>282205.68</v>
      </c>
      <c r="L146" s="29"/>
      <c r="M146" s="29"/>
      <c r="N146" s="29"/>
      <c r="O146" s="29"/>
      <c r="P146" s="29"/>
      <c r="Q146" s="29"/>
      <c r="R146" s="29"/>
    </row>
    <row r="147" spans="1:18" ht="15" customHeight="1">
      <c r="A147" s="311" t="s">
        <v>169</v>
      </c>
      <c r="B147" s="311"/>
      <c r="C147" s="311"/>
      <c r="D147" s="311"/>
      <c r="E147" s="311"/>
      <c r="F147" s="311"/>
      <c r="G147" s="311"/>
      <c r="H147" s="311"/>
      <c r="I147" s="311"/>
      <c r="J147" s="311"/>
      <c r="K147" s="100">
        <f>SUM(G146:M146)</f>
        <v>799988.59999999986</v>
      </c>
      <c r="L147" s="29"/>
      <c r="M147" s="29"/>
      <c r="N147" s="29"/>
      <c r="O147" s="29"/>
      <c r="P147" s="29"/>
      <c r="Q147" s="29"/>
      <c r="R147" s="29"/>
    </row>
    <row r="148" spans="1:18">
      <c r="A148" s="26"/>
      <c r="B148" s="26"/>
      <c r="C148" s="26"/>
      <c r="D148" s="26"/>
      <c r="E148" s="26"/>
      <c r="F148" s="26"/>
      <c r="L148" s="22"/>
      <c r="M148" s="26"/>
      <c r="N148" s="26"/>
      <c r="O148" s="26"/>
      <c r="P148" s="26"/>
      <c r="Q148" s="26"/>
      <c r="R148" s="26"/>
    </row>
    <row r="149" spans="1:18" ht="15">
      <c r="A149"/>
      <c r="B149"/>
      <c r="C149"/>
      <c r="D149"/>
      <c r="E149"/>
      <c r="F149"/>
      <c r="G149"/>
      <c r="H149"/>
      <c r="I149"/>
      <c r="J149"/>
      <c r="K149"/>
      <c r="L149" s="29"/>
      <c r="M149" s="29"/>
      <c r="N149" s="29"/>
      <c r="O149" s="29"/>
      <c r="P149" s="29"/>
      <c r="Q149" s="29"/>
      <c r="R149" s="29"/>
    </row>
    <row r="150" spans="1:18" ht="15">
      <c r="A150"/>
      <c r="B150"/>
      <c r="C150"/>
      <c r="D150"/>
      <c r="E150"/>
      <c r="F150"/>
      <c r="G150"/>
      <c r="H150"/>
      <c r="I150"/>
      <c r="J150"/>
      <c r="K150"/>
      <c r="L150" s="26"/>
      <c r="M150" s="26"/>
      <c r="N150" s="26"/>
      <c r="O150" s="26"/>
      <c r="P150" s="26"/>
      <c r="Q150" s="26"/>
      <c r="R150" s="26"/>
    </row>
    <row r="151" spans="1:18" ht="15">
      <c r="A151"/>
      <c r="B151"/>
      <c r="C151"/>
      <c r="D151"/>
      <c r="E151"/>
      <c r="F151"/>
      <c r="G151"/>
      <c r="H151"/>
      <c r="I151"/>
      <c r="J151"/>
      <c r="K151"/>
      <c r="L151" s="22"/>
      <c r="M151" s="26"/>
      <c r="N151" s="26"/>
      <c r="O151" s="26"/>
      <c r="P151" s="26"/>
      <c r="Q151" s="26"/>
      <c r="R151" s="26"/>
    </row>
    <row r="152" spans="1:18" ht="15">
      <c r="A152"/>
      <c r="B152"/>
      <c r="C152"/>
      <c r="D152"/>
      <c r="E152"/>
      <c r="F152"/>
      <c r="G152"/>
      <c r="H152"/>
      <c r="I152"/>
      <c r="J152"/>
      <c r="K152"/>
      <c r="L152" s="22"/>
      <c r="M152" s="26"/>
      <c r="N152" s="26"/>
      <c r="O152" s="26"/>
      <c r="P152" s="26"/>
      <c r="Q152" s="26"/>
      <c r="R152" s="26"/>
    </row>
    <row r="153" spans="1:18" ht="15">
      <c r="A153"/>
      <c r="B153"/>
      <c r="C153"/>
      <c r="D153"/>
      <c r="E153"/>
      <c r="F153"/>
      <c r="G153"/>
      <c r="H153"/>
      <c r="I153"/>
      <c r="J153"/>
      <c r="K153"/>
    </row>
    <row r="154" spans="1:18" ht="15">
      <c r="A154"/>
      <c r="B154"/>
      <c r="C154"/>
      <c r="D154"/>
      <c r="E154"/>
      <c r="F154"/>
      <c r="G154"/>
      <c r="H154"/>
      <c r="I154"/>
      <c r="J154"/>
      <c r="K154"/>
    </row>
    <row r="155" spans="1:18" ht="15">
      <c r="A155"/>
      <c r="B155"/>
      <c r="C155"/>
      <c r="D155"/>
      <c r="E155"/>
      <c r="F155"/>
      <c r="G155"/>
      <c r="H155"/>
      <c r="I155"/>
      <c r="J155"/>
      <c r="K155"/>
    </row>
    <row r="156" spans="1:18" ht="15">
      <c r="A156"/>
      <c r="B156"/>
      <c r="C156"/>
      <c r="D156"/>
      <c r="E156"/>
      <c r="F156"/>
      <c r="G156"/>
      <c r="H156"/>
      <c r="I156"/>
      <c r="J156"/>
      <c r="K156"/>
    </row>
    <row r="157" spans="1:18" ht="15">
      <c r="A157"/>
      <c r="B157"/>
      <c r="C157"/>
      <c r="D157"/>
      <c r="E157"/>
      <c r="F157"/>
      <c r="G157"/>
      <c r="H157"/>
      <c r="I157"/>
      <c r="J157"/>
      <c r="K157"/>
    </row>
    <row r="158" spans="1:18" ht="15">
      <c r="A158"/>
      <c r="B158"/>
      <c r="C158"/>
      <c r="D158"/>
      <c r="E158"/>
      <c r="F158"/>
      <c r="G158"/>
      <c r="H158"/>
      <c r="I158"/>
      <c r="J158"/>
      <c r="K158"/>
    </row>
    <row r="159" spans="1:18" ht="15">
      <c r="A159"/>
      <c r="B159"/>
      <c r="C159"/>
      <c r="D159"/>
      <c r="E159"/>
      <c r="F159"/>
      <c r="G159"/>
      <c r="H159"/>
      <c r="I159"/>
      <c r="J159"/>
      <c r="K159"/>
    </row>
    <row r="160" spans="1:18" ht="15">
      <c r="A160"/>
      <c r="B160"/>
      <c r="C160"/>
      <c r="D160"/>
      <c r="E160"/>
      <c r="F160"/>
      <c r="G160"/>
      <c r="H160"/>
      <c r="I160"/>
      <c r="J160"/>
      <c r="K160"/>
    </row>
    <row r="161" spans="1:11" s="262" customFormat="1" ht="15">
      <c r="A161"/>
      <c r="B161"/>
      <c r="C161"/>
      <c r="D161"/>
      <c r="E161"/>
      <c r="F161"/>
      <c r="G161"/>
      <c r="H161"/>
      <c r="I161"/>
      <c r="J161"/>
      <c r="K161"/>
    </row>
    <row r="162" spans="1:11" ht="15">
      <c r="A162"/>
      <c r="B162"/>
      <c r="C162"/>
      <c r="D162"/>
      <c r="E162"/>
      <c r="F162"/>
      <c r="G162"/>
      <c r="H162"/>
      <c r="I162"/>
      <c r="J162"/>
      <c r="K162"/>
    </row>
    <row r="163" spans="1:11" ht="15">
      <c r="A163"/>
      <c r="B163"/>
      <c r="C163"/>
      <c r="D163"/>
      <c r="E163"/>
      <c r="F163"/>
      <c r="G163"/>
      <c r="H163"/>
      <c r="I163"/>
      <c r="J163"/>
      <c r="K163"/>
    </row>
    <row r="164" spans="1:11" s="180" customFormat="1" ht="15">
      <c r="A164"/>
      <c r="B164"/>
      <c r="C164"/>
      <c r="D164"/>
      <c r="E164"/>
      <c r="F164"/>
      <c r="G164"/>
      <c r="H164"/>
      <c r="I164"/>
      <c r="J164"/>
      <c r="K164"/>
    </row>
    <row r="165" spans="1:11" s="180" customFormat="1" ht="15">
      <c r="A165"/>
      <c r="B165"/>
      <c r="C165"/>
      <c r="D165"/>
      <c r="E165"/>
      <c r="F165"/>
      <c r="G165"/>
      <c r="H165"/>
      <c r="I165"/>
      <c r="J165"/>
      <c r="K165"/>
    </row>
    <row r="166" spans="1:11" s="180" customFormat="1" ht="15">
      <c r="A166"/>
      <c r="B166"/>
      <c r="C166"/>
      <c r="D166"/>
      <c r="E166"/>
      <c r="F166"/>
      <c r="G166"/>
      <c r="H166"/>
      <c r="I166"/>
      <c r="J166"/>
      <c r="K166"/>
    </row>
    <row r="167" spans="1:11" ht="15">
      <c r="A167"/>
      <c r="B167"/>
      <c r="C167"/>
      <c r="D167"/>
      <c r="E167"/>
      <c r="F167"/>
      <c r="G167"/>
      <c r="H167"/>
      <c r="I167"/>
      <c r="J167"/>
      <c r="K167"/>
    </row>
    <row r="168" spans="1:11" s="180" customFormat="1" ht="14.25" customHeight="1">
      <c r="A168"/>
      <c r="B168"/>
      <c r="C168"/>
      <c r="D168"/>
      <c r="E168"/>
      <c r="F168"/>
      <c r="G168"/>
      <c r="H168"/>
      <c r="I168"/>
      <c r="J168"/>
      <c r="K168"/>
    </row>
  </sheetData>
  <mergeCells count="151">
    <mergeCell ref="B128:E128"/>
    <mergeCell ref="B129:E129"/>
    <mergeCell ref="A130:E130"/>
    <mergeCell ref="A131:K131"/>
    <mergeCell ref="A132:K132"/>
    <mergeCell ref="A133:K133"/>
    <mergeCell ref="B122:E122"/>
    <mergeCell ref="B123:E123"/>
    <mergeCell ref="B124:E124"/>
    <mergeCell ref="B125:E125"/>
    <mergeCell ref="B126:E126"/>
    <mergeCell ref="B127:E127"/>
    <mergeCell ref="B140:F140"/>
    <mergeCell ref="B141:F141"/>
    <mergeCell ref="B142:F142"/>
    <mergeCell ref="B143:F143"/>
    <mergeCell ref="A144:F144"/>
    <mergeCell ref="A145:F145"/>
    <mergeCell ref="A134:K134"/>
    <mergeCell ref="A135:K135"/>
    <mergeCell ref="B136:F136"/>
    <mergeCell ref="B137:F137"/>
    <mergeCell ref="B138:F138"/>
    <mergeCell ref="B139:F139"/>
    <mergeCell ref="A116:E116"/>
    <mergeCell ref="A117:K117"/>
    <mergeCell ref="A118:K118"/>
    <mergeCell ref="A119:K119"/>
    <mergeCell ref="B120:E120"/>
    <mergeCell ref="B121:E121"/>
    <mergeCell ref="A111:K111"/>
    <mergeCell ref="B112:E112"/>
    <mergeCell ref="B113:E113"/>
    <mergeCell ref="B114:E114"/>
    <mergeCell ref="B115:E115"/>
    <mergeCell ref="A105:K105"/>
    <mergeCell ref="B106:E106"/>
    <mergeCell ref="B107:E107"/>
    <mergeCell ref="B108:E108"/>
    <mergeCell ref="A109:E109"/>
    <mergeCell ref="A110:K110"/>
    <mergeCell ref="A99:K99"/>
    <mergeCell ref="B100:E100"/>
    <mergeCell ref="B101:E101"/>
    <mergeCell ref="A102:E102"/>
    <mergeCell ref="A103:K103"/>
    <mergeCell ref="A104:K104"/>
    <mergeCell ref="B93:E93"/>
    <mergeCell ref="A94:E94"/>
    <mergeCell ref="A95:K95"/>
    <mergeCell ref="A96:K96"/>
    <mergeCell ref="A97:K97"/>
    <mergeCell ref="A98:K98"/>
    <mergeCell ref="B87:E87"/>
    <mergeCell ref="B88:E88"/>
    <mergeCell ref="B89:E89"/>
    <mergeCell ref="B90:E90"/>
    <mergeCell ref="B91:E91"/>
    <mergeCell ref="B92:E92"/>
    <mergeCell ref="A81:E81"/>
    <mergeCell ref="A82:K82"/>
    <mergeCell ref="A83:K83"/>
    <mergeCell ref="A84:K84"/>
    <mergeCell ref="A85:K85"/>
    <mergeCell ref="A86:K86"/>
    <mergeCell ref="B76:E76"/>
    <mergeCell ref="B77:E77"/>
    <mergeCell ref="B78:E78"/>
    <mergeCell ref="L78:R78"/>
    <mergeCell ref="B79:E79"/>
    <mergeCell ref="B80:E80"/>
    <mergeCell ref="A71:E71"/>
    <mergeCell ref="A72:K72"/>
    <mergeCell ref="A73:K73"/>
    <mergeCell ref="B74:E74"/>
    <mergeCell ref="B75:E75"/>
    <mergeCell ref="L75:R75"/>
    <mergeCell ref="A65:K65"/>
    <mergeCell ref="A66:K66"/>
    <mergeCell ref="B67:E67"/>
    <mergeCell ref="B68:E68"/>
    <mergeCell ref="B69:E69"/>
    <mergeCell ref="B70:E70"/>
    <mergeCell ref="B59:E59"/>
    <mergeCell ref="B60:E60"/>
    <mergeCell ref="A61:E61"/>
    <mergeCell ref="A62:K62"/>
    <mergeCell ref="A63:K63"/>
    <mergeCell ref="A64:K64"/>
    <mergeCell ref="B53:E53"/>
    <mergeCell ref="B54:E54"/>
    <mergeCell ref="B55:E55"/>
    <mergeCell ref="B56:E56"/>
    <mergeCell ref="B57:E57"/>
    <mergeCell ref="B58:E58"/>
    <mergeCell ref="A50:K50"/>
    <mergeCell ref="A51:K51"/>
    <mergeCell ref="L51:L52"/>
    <mergeCell ref="M51:M52"/>
    <mergeCell ref="N51:N52"/>
    <mergeCell ref="O51:O52"/>
    <mergeCell ref="B52:E52"/>
    <mergeCell ref="B44:E44"/>
    <mergeCell ref="B45:E45"/>
    <mergeCell ref="B46:E46"/>
    <mergeCell ref="A47:E47"/>
    <mergeCell ref="A48:K48"/>
    <mergeCell ref="A49:K49"/>
    <mergeCell ref="B40:E40"/>
    <mergeCell ref="B41:E41"/>
    <mergeCell ref="B42:E42"/>
    <mergeCell ref="B43:E43"/>
    <mergeCell ref="B31:E31"/>
    <mergeCell ref="A32:E32"/>
    <mergeCell ref="A33:K33"/>
    <mergeCell ref="A34:K34"/>
    <mergeCell ref="A35:K35"/>
    <mergeCell ref="A37:K37"/>
    <mergeCell ref="B18:E18"/>
    <mergeCell ref="B19:E19"/>
    <mergeCell ref="B20:E20"/>
    <mergeCell ref="B21:E21"/>
    <mergeCell ref="A22:E22"/>
    <mergeCell ref="A23:K23"/>
    <mergeCell ref="B38:E38"/>
    <mergeCell ref="B39:E39"/>
    <mergeCell ref="A26:K26"/>
    <mergeCell ref="A146:D146"/>
    <mergeCell ref="A2:F2"/>
    <mergeCell ref="A3:F3"/>
    <mergeCell ref="A4:F4"/>
    <mergeCell ref="A5:F5"/>
    <mergeCell ref="A1:K1"/>
    <mergeCell ref="A147:J147"/>
    <mergeCell ref="A12:F12"/>
    <mergeCell ref="A14:K14"/>
    <mergeCell ref="B15:E15"/>
    <mergeCell ref="B16:E16"/>
    <mergeCell ref="B17:E17"/>
    <mergeCell ref="A6:F6"/>
    <mergeCell ref="A7:F7"/>
    <mergeCell ref="A8:F8"/>
    <mergeCell ref="A9:F9"/>
    <mergeCell ref="A10:F10"/>
    <mergeCell ref="A11:F11"/>
    <mergeCell ref="A24:K24"/>
    <mergeCell ref="A25:K25"/>
    <mergeCell ref="B27:E27"/>
    <mergeCell ref="B28:E28"/>
    <mergeCell ref="B29:E29"/>
    <mergeCell ref="B30:E30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282A-F8AF-4DDF-90C8-D8FEC48072F1}">
  <sheetPr>
    <tabColor rgb="FFFF6600"/>
  </sheetPr>
  <dimension ref="A1:R168"/>
  <sheetViews>
    <sheetView showGridLines="0" zoomScaleNormal="100" workbookViewId="0">
      <pane xSplit="6" ySplit="3" topLeftCell="G126" activePane="bottomRight" state="frozen"/>
      <selection pane="topRight" activeCell="H1" sqref="H1"/>
      <selection pane="bottomLeft" activeCell="A5" sqref="A5"/>
      <selection pane="bottomRight" activeCell="B59" sqref="B59:E59"/>
    </sheetView>
  </sheetViews>
  <sheetFormatPr defaultRowHeight="12.75"/>
  <cols>
    <col min="1" max="1" width="3.85546875" style="3" bestFit="1" customWidth="1"/>
    <col min="2" max="6" width="16.7109375" style="3" customWidth="1"/>
    <col min="7" max="11" width="21.7109375" style="3" customWidth="1"/>
    <col min="12" max="12" width="9.5703125" style="3" customWidth="1"/>
    <col min="13" max="13" width="4.85546875" style="3" bestFit="1" customWidth="1"/>
    <col min="14" max="14" width="4.7109375" style="3" bestFit="1" customWidth="1"/>
    <col min="15" max="15" width="10.5703125" style="3" bestFit="1" customWidth="1"/>
    <col min="16" max="19" width="15.5703125" style="3" customWidth="1"/>
    <col min="20" max="16384" width="9.140625" style="3"/>
  </cols>
  <sheetData>
    <row r="1" spans="1:18" ht="15" customHeight="1">
      <c r="A1" s="308" t="s">
        <v>14</v>
      </c>
      <c r="B1" s="309"/>
      <c r="C1" s="309"/>
      <c r="D1" s="309"/>
      <c r="E1" s="309"/>
      <c r="F1" s="309"/>
      <c r="G1" s="309"/>
      <c r="H1" s="309"/>
      <c r="I1" s="309"/>
      <c r="J1" s="309"/>
      <c r="K1" s="310"/>
      <c r="L1" s="26"/>
      <c r="M1" s="26"/>
      <c r="N1" s="26"/>
      <c r="O1" s="26"/>
      <c r="P1" s="26"/>
      <c r="Q1" s="26"/>
      <c r="R1" s="26"/>
    </row>
    <row r="2" spans="1:18">
      <c r="A2" s="305" t="s">
        <v>15</v>
      </c>
      <c r="B2" s="305"/>
      <c r="C2" s="305"/>
      <c r="D2" s="305"/>
      <c r="E2" s="305"/>
      <c r="F2" s="305"/>
      <c r="G2" s="95" t="s">
        <v>16</v>
      </c>
      <c r="H2" s="95" t="s">
        <v>16</v>
      </c>
      <c r="I2" s="95" t="s">
        <v>16</v>
      </c>
      <c r="J2" s="94" t="s">
        <v>16</v>
      </c>
      <c r="K2" s="94" t="s">
        <v>16</v>
      </c>
      <c r="L2" s="26"/>
    </row>
    <row r="3" spans="1:18" ht="57.75" customHeight="1">
      <c r="A3" s="306" t="s">
        <v>17</v>
      </c>
      <c r="B3" s="306"/>
      <c r="C3" s="306"/>
      <c r="D3" s="306"/>
      <c r="E3" s="306"/>
      <c r="F3" s="306"/>
      <c r="G3" s="88" t="s">
        <v>18</v>
      </c>
      <c r="H3" s="88" t="s">
        <v>19</v>
      </c>
      <c r="I3" s="88" t="s">
        <v>20</v>
      </c>
      <c r="J3" s="88" t="s">
        <v>21</v>
      </c>
      <c r="K3" s="88" t="s">
        <v>22</v>
      </c>
      <c r="L3" s="29"/>
    </row>
    <row r="4" spans="1:18" ht="25.5">
      <c r="A4" s="307" t="s">
        <v>23</v>
      </c>
      <c r="B4" s="307"/>
      <c r="C4" s="307"/>
      <c r="D4" s="307"/>
      <c r="E4" s="307"/>
      <c r="F4" s="307"/>
      <c r="G4" s="89" t="s">
        <v>24</v>
      </c>
      <c r="H4" s="89" t="s">
        <v>25</v>
      </c>
      <c r="I4" s="89" t="s">
        <v>24</v>
      </c>
      <c r="J4" s="89" t="s">
        <v>24</v>
      </c>
      <c r="K4" s="89" t="s">
        <v>24</v>
      </c>
      <c r="L4" s="26"/>
    </row>
    <row r="5" spans="1:18">
      <c r="A5" s="307" t="s">
        <v>26</v>
      </c>
      <c r="B5" s="307"/>
      <c r="C5" s="307"/>
      <c r="D5" s="307"/>
      <c r="E5" s="307"/>
      <c r="F5" s="307"/>
      <c r="G5" s="89" t="s">
        <v>27</v>
      </c>
      <c r="H5" s="89" t="s">
        <v>27</v>
      </c>
      <c r="I5" s="89" t="s">
        <v>27</v>
      </c>
      <c r="J5" s="89" t="s">
        <v>27</v>
      </c>
      <c r="K5" s="89" t="s">
        <v>27</v>
      </c>
      <c r="L5" s="26"/>
    </row>
    <row r="6" spans="1:18">
      <c r="A6" s="306" t="s">
        <v>28</v>
      </c>
      <c r="B6" s="306"/>
      <c r="C6" s="306"/>
      <c r="D6" s="306"/>
      <c r="E6" s="306"/>
      <c r="F6" s="306"/>
      <c r="G6" s="89" t="s">
        <v>29</v>
      </c>
      <c r="H6" s="89" t="s">
        <v>29</v>
      </c>
      <c r="I6" s="89" t="s">
        <v>29</v>
      </c>
      <c r="J6" s="89" t="s">
        <v>29</v>
      </c>
      <c r="K6" s="89" t="s">
        <v>29</v>
      </c>
      <c r="L6" s="26"/>
    </row>
    <row r="7" spans="1:18">
      <c r="A7" s="314" t="s">
        <v>30</v>
      </c>
      <c r="B7" s="314"/>
      <c r="C7" s="314"/>
      <c r="D7" s="314"/>
      <c r="E7" s="314"/>
      <c r="F7" s="314"/>
      <c r="G7" s="89">
        <v>1</v>
      </c>
      <c r="H7" s="89">
        <v>1</v>
      </c>
      <c r="I7" s="89">
        <v>2</v>
      </c>
      <c r="J7" s="89">
        <v>6</v>
      </c>
      <c r="K7" s="89">
        <v>6</v>
      </c>
      <c r="L7" s="26"/>
    </row>
    <row r="8" spans="1:18">
      <c r="A8" s="306" t="s">
        <v>31</v>
      </c>
      <c r="B8" s="306"/>
      <c r="C8" s="306"/>
      <c r="D8" s="306"/>
      <c r="E8" s="306"/>
      <c r="F8" s="306"/>
      <c r="G8" s="89" t="s">
        <v>1163</v>
      </c>
      <c r="H8" s="89" t="s">
        <v>1163</v>
      </c>
      <c r="I8" s="89" t="s">
        <v>1163</v>
      </c>
      <c r="J8" s="89" t="s">
        <v>1163</v>
      </c>
      <c r="K8" s="89" t="s">
        <v>1163</v>
      </c>
      <c r="L8" s="26"/>
    </row>
    <row r="9" spans="1:18">
      <c r="A9" s="306" t="s">
        <v>32</v>
      </c>
      <c r="B9" s="306"/>
      <c r="C9" s="306"/>
      <c r="D9" s="306"/>
      <c r="E9" s="306"/>
      <c r="F9" s="306"/>
      <c r="G9" s="89" t="s">
        <v>33</v>
      </c>
      <c r="H9" s="89" t="s">
        <v>34</v>
      </c>
      <c r="I9" s="89" t="s">
        <v>35</v>
      </c>
      <c r="J9" s="89" t="s">
        <v>36</v>
      </c>
      <c r="K9" s="89" t="s">
        <v>37</v>
      </c>
      <c r="L9" s="26"/>
      <c r="P9" s="26"/>
      <c r="Q9" s="26"/>
      <c r="R9" s="26"/>
    </row>
    <row r="10" spans="1:18">
      <c r="A10" s="306" t="s">
        <v>38</v>
      </c>
      <c r="B10" s="306"/>
      <c r="C10" s="306"/>
      <c r="D10" s="306"/>
      <c r="E10" s="306"/>
      <c r="F10" s="306"/>
      <c r="G10" s="90">
        <v>4510.3100000000004</v>
      </c>
      <c r="H10" s="90">
        <v>11202.84</v>
      </c>
      <c r="I10" s="90">
        <v>3716.38</v>
      </c>
      <c r="J10" s="90">
        <v>3716.38</v>
      </c>
      <c r="K10" s="90">
        <v>3716.38</v>
      </c>
      <c r="L10" s="26"/>
      <c r="P10" s="26"/>
      <c r="Q10" s="26"/>
      <c r="R10" s="26"/>
    </row>
    <row r="11" spans="1:18">
      <c r="A11" s="306" t="s">
        <v>39</v>
      </c>
      <c r="B11" s="306"/>
      <c r="C11" s="306"/>
      <c r="D11" s="306"/>
      <c r="E11" s="306"/>
      <c r="F11" s="306"/>
      <c r="G11" s="89"/>
      <c r="H11" s="89"/>
      <c r="I11" s="89"/>
      <c r="J11" s="89"/>
      <c r="K11" s="89"/>
      <c r="L11" s="26"/>
      <c r="P11" s="26"/>
      <c r="Q11" s="26"/>
      <c r="R11" s="26"/>
    </row>
    <row r="12" spans="1:18">
      <c r="A12" s="306" t="s">
        <v>40</v>
      </c>
      <c r="B12" s="306"/>
      <c r="C12" s="306"/>
      <c r="D12" s="306"/>
      <c r="E12" s="306"/>
      <c r="F12" s="306"/>
      <c r="G12" s="91" t="s">
        <v>1169</v>
      </c>
      <c r="H12" s="91" t="s">
        <v>1168</v>
      </c>
      <c r="I12" s="91" t="s">
        <v>1169</v>
      </c>
      <c r="J12" s="91" t="s">
        <v>1169</v>
      </c>
      <c r="K12" s="91" t="s">
        <v>1169</v>
      </c>
      <c r="L12" s="26"/>
      <c r="P12" s="26"/>
      <c r="Q12" s="26"/>
      <c r="R12" s="26"/>
    </row>
    <row r="13" spans="1:18">
      <c r="A13" s="92"/>
      <c r="B13" s="93"/>
      <c r="C13" s="93"/>
      <c r="D13" s="93"/>
      <c r="E13" s="93"/>
      <c r="F13" s="93"/>
      <c r="G13" s="93"/>
      <c r="H13" s="93"/>
      <c r="I13" s="99"/>
      <c r="J13" s="99"/>
      <c r="K13" s="99"/>
      <c r="L13" s="26"/>
      <c r="P13" s="26"/>
      <c r="Q13" s="26"/>
      <c r="R13" s="26"/>
    </row>
    <row r="14" spans="1:18">
      <c r="A14" s="312" t="s">
        <v>41</v>
      </c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26"/>
      <c r="M14" s="26"/>
      <c r="N14" s="26"/>
      <c r="O14" s="26"/>
      <c r="P14" s="26"/>
      <c r="Q14" s="26"/>
      <c r="R14" s="26"/>
    </row>
    <row r="15" spans="1:18">
      <c r="A15" s="31">
        <v>1</v>
      </c>
      <c r="B15" s="313" t="s">
        <v>42</v>
      </c>
      <c r="C15" s="313"/>
      <c r="D15" s="313"/>
      <c r="E15" s="313"/>
      <c r="F15" s="32" t="s">
        <v>43</v>
      </c>
      <c r="G15" s="32" t="s">
        <v>44</v>
      </c>
      <c r="H15" s="31" t="s">
        <v>44</v>
      </c>
      <c r="I15" s="32" t="s">
        <v>44</v>
      </c>
      <c r="J15" s="31" t="s">
        <v>44</v>
      </c>
      <c r="K15" s="31" t="s">
        <v>44</v>
      </c>
      <c r="L15" s="26"/>
      <c r="M15" s="26"/>
      <c r="N15" s="26"/>
      <c r="O15" s="26"/>
      <c r="P15" s="26"/>
      <c r="Q15" s="26"/>
      <c r="R15" s="26"/>
    </row>
    <row r="16" spans="1:18">
      <c r="A16" s="28" t="s">
        <v>45</v>
      </c>
      <c r="B16" s="314" t="s">
        <v>46</v>
      </c>
      <c r="C16" s="314"/>
      <c r="D16" s="314"/>
      <c r="E16" s="314"/>
      <c r="F16" s="33"/>
      <c r="G16" s="34">
        <f>G10</f>
        <v>4510.3100000000004</v>
      </c>
      <c r="H16" s="34">
        <f>H10</f>
        <v>11202.84</v>
      </c>
      <c r="I16" s="30">
        <f>I10</f>
        <v>3716.38</v>
      </c>
      <c r="J16" s="34">
        <f>J10</f>
        <v>3716.38</v>
      </c>
      <c r="K16" s="34">
        <f>K10</f>
        <v>3716.38</v>
      </c>
      <c r="L16" s="26"/>
      <c r="M16" s="26"/>
      <c r="N16" s="26"/>
      <c r="O16" s="162"/>
      <c r="P16" s="163"/>
      <c r="Q16" s="26"/>
      <c r="R16" s="26"/>
    </row>
    <row r="17" spans="1:18">
      <c r="A17" s="36" t="s">
        <v>47</v>
      </c>
      <c r="B17" s="315" t="s">
        <v>48</v>
      </c>
      <c r="C17" s="315"/>
      <c r="D17" s="315"/>
      <c r="E17" s="315"/>
      <c r="F17" s="37">
        <v>0.3</v>
      </c>
      <c r="G17" s="39"/>
      <c r="H17" s="39"/>
      <c r="I17" s="173">
        <f>I16*F17</f>
        <v>1114.914</v>
      </c>
      <c r="J17" s="174">
        <f>J16*F17</f>
        <v>1114.914</v>
      </c>
      <c r="K17" s="174">
        <f>K16*F17</f>
        <v>1114.914</v>
      </c>
      <c r="L17" s="26"/>
      <c r="M17" s="26"/>
      <c r="N17" s="26"/>
      <c r="O17" s="26"/>
      <c r="P17" s="164"/>
      <c r="Q17" s="26"/>
      <c r="R17" s="26"/>
    </row>
    <row r="18" spans="1:18">
      <c r="A18" s="36" t="s">
        <v>49</v>
      </c>
      <c r="B18" s="315" t="s">
        <v>50</v>
      </c>
      <c r="C18" s="315"/>
      <c r="D18" s="315"/>
      <c r="E18" s="315"/>
      <c r="F18" s="37"/>
      <c r="G18" s="39"/>
      <c r="H18" s="39"/>
      <c r="I18" s="38"/>
      <c r="J18" s="39"/>
      <c r="K18" s="39"/>
      <c r="L18" s="26"/>
      <c r="M18" s="26"/>
      <c r="N18" s="26"/>
      <c r="O18" s="26"/>
      <c r="P18" s="164"/>
      <c r="Q18" s="26"/>
      <c r="R18" s="26"/>
    </row>
    <row r="19" spans="1:18">
      <c r="A19" s="28" t="s">
        <v>51</v>
      </c>
      <c r="B19" s="306" t="s">
        <v>52</v>
      </c>
      <c r="C19" s="306"/>
      <c r="D19" s="306"/>
      <c r="E19" s="306"/>
      <c r="F19" s="43"/>
      <c r="G19" s="42"/>
      <c r="H19" s="42"/>
      <c r="I19" s="44"/>
      <c r="J19" s="42"/>
      <c r="K19" s="42"/>
      <c r="L19" s="26"/>
      <c r="M19" s="26"/>
      <c r="N19" s="26"/>
      <c r="O19" s="162"/>
      <c r="P19" s="26"/>
      <c r="Q19" s="26"/>
      <c r="R19" s="26"/>
    </row>
    <row r="20" spans="1:18">
      <c r="A20" s="28" t="s">
        <v>53</v>
      </c>
      <c r="B20" s="306" t="s">
        <v>54</v>
      </c>
      <c r="C20" s="306"/>
      <c r="D20" s="306"/>
      <c r="E20" s="306"/>
      <c r="F20" s="33"/>
      <c r="G20" s="42"/>
      <c r="H20" s="42"/>
      <c r="I20" s="44"/>
      <c r="J20" s="42"/>
      <c r="K20" s="42"/>
      <c r="L20" s="26"/>
      <c r="M20" s="26"/>
      <c r="N20" s="26"/>
      <c r="O20" s="26"/>
      <c r="P20" s="26"/>
      <c r="Q20" s="26"/>
      <c r="R20" s="26"/>
    </row>
    <row r="21" spans="1:18">
      <c r="A21" s="28" t="s">
        <v>55</v>
      </c>
      <c r="B21" s="306" t="s">
        <v>56</v>
      </c>
      <c r="C21" s="306"/>
      <c r="D21" s="306"/>
      <c r="E21" s="306"/>
      <c r="F21" s="33"/>
      <c r="G21" s="42"/>
      <c r="H21" s="42"/>
      <c r="I21" s="44"/>
      <c r="J21" s="42"/>
      <c r="K21" s="42"/>
      <c r="L21" s="26"/>
      <c r="M21" s="26"/>
      <c r="N21" s="26"/>
      <c r="O21" s="26"/>
      <c r="P21" s="26"/>
      <c r="Q21" s="26"/>
      <c r="R21" s="26"/>
    </row>
    <row r="22" spans="1:18">
      <c r="A22" s="319" t="s">
        <v>57</v>
      </c>
      <c r="B22" s="319"/>
      <c r="C22" s="319"/>
      <c r="D22" s="319"/>
      <c r="E22" s="319"/>
      <c r="F22" s="45"/>
      <c r="G22" s="45">
        <f>SUM(G16:G21)</f>
        <v>4510.3100000000004</v>
      </c>
      <c r="H22" s="45">
        <f>SUM(H16:H21)</f>
        <v>11202.84</v>
      </c>
      <c r="I22" s="45">
        <f>SUM(I16:I21)</f>
        <v>4831.2939999999999</v>
      </c>
      <c r="J22" s="45">
        <f>SUM(J16:J21)</f>
        <v>4831.2939999999999</v>
      </c>
      <c r="K22" s="45">
        <f>SUM(K16:K21)</f>
        <v>4831.2939999999999</v>
      </c>
      <c r="L22" s="26"/>
      <c r="M22" s="26"/>
      <c r="N22" s="26"/>
      <c r="O22" s="26"/>
      <c r="P22" s="26"/>
      <c r="Q22" s="26"/>
      <c r="R22" s="26"/>
    </row>
    <row r="23" spans="1:18">
      <c r="A23" s="306"/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26"/>
      <c r="M23" s="26"/>
      <c r="N23" s="26"/>
      <c r="O23" s="26"/>
      <c r="P23" s="26"/>
      <c r="Q23" s="26"/>
      <c r="R23" s="26"/>
    </row>
    <row r="24" spans="1:18">
      <c r="A24" s="316"/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26"/>
      <c r="M24" s="26"/>
      <c r="N24" s="26"/>
      <c r="O24" s="26"/>
      <c r="P24" s="26"/>
      <c r="Q24" s="26"/>
      <c r="R24" s="26"/>
    </row>
    <row r="25" spans="1:18">
      <c r="A25" s="312" t="s">
        <v>58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26"/>
      <c r="M25" s="26"/>
      <c r="N25" s="26"/>
      <c r="O25" s="26"/>
      <c r="P25" s="26"/>
      <c r="Q25" s="26"/>
      <c r="R25" s="26"/>
    </row>
    <row r="26" spans="1:18">
      <c r="A26" s="320" t="s">
        <v>59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2"/>
      <c r="L26" s="26"/>
      <c r="M26" s="26"/>
      <c r="N26" s="26"/>
      <c r="O26" s="26"/>
      <c r="P26" s="26"/>
      <c r="Q26" s="26"/>
      <c r="R26" s="26"/>
    </row>
    <row r="27" spans="1:18">
      <c r="A27" s="31" t="s">
        <v>60</v>
      </c>
      <c r="B27" s="313" t="s">
        <v>61</v>
      </c>
      <c r="C27" s="313"/>
      <c r="D27" s="313"/>
      <c r="E27" s="313"/>
      <c r="F27" s="46" t="s">
        <v>62</v>
      </c>
      <c r="G27" s="31" t="s">
        <v>44</v>
      </c>
      <c r="H27" s="31" t="s">
        <v>44</v>
      </c>
      <c r="I27" s="32" t="s">
        <v>44</v>
      </c>
      <c r="J27" s="32" t="s">
        <v>44</v>
      </c>
      <c r="K27" s="32" t="s">
        <v>44</v>
      </c>
      <c r="L27" s="29"/>
      <c r="M27" s="29"/>
      <c r="N27" s="29"/>
      <c r="O27" s="29"/>
      <c r="P27" s="29"/>
      <c r="Q27" s="29"/>
      <c r="R27" s="29"/>
    </row>
    <row r="28" spans="1:18">
      <c r="A28" s="28" t="s">
        <v>45</v>
      </c>
      <c r="B28" s="306" t="s">
        <v>63</v>
      </c>
      <c r="C28" s="306"/>
      <c r="D28" s="306"/>
      <c r="E28" s="306"/>
      <c r="F28" s="47">
        <v>8.3299999999999999E-2</v>
      </c>
      <c r="G28" s="30">
        <f>ROUND($F$28*G22,2)</f>
        <v>375.71</v>
      </c>
      <c r="H28" s="30">
        <f>ROUND($F$28*H22,2)</f>
        <v>933.2</v>
      </c>
      <c r="I28" s="30">
        <f>ROUND($F$28*I22,2)</f>
        <v>402.45</v>
      </c>
      <c r="J28" s="30">
        <f>ROUND($F$28*J22,2)</f>
        <v>402.45</v>
      </c>
      <c r="K28" s="30">
        <f>ROUND($F$28*K22,2)</f>
        <v>402.45</v>
      </c>
      <c r="L28" s="26"/>
      <c r="M28" s="26"/>
      <c r="N28" s="26"/>
      <c r="O28" s="26"/>
      <c r="P28" s="26"/>
      <c r="Q28" s="26"/>
      <c r="R28" s="26"/>
    </row>
    <row r="29" spans="1:18">
      <c r="A29" s="28" t="s">
        <v>47</v>
      </c>
      <c r="B29" s="318" t="s">
        <v>64</v>
      </c>
      <c r="C29" s="318"/>
      <c r="D29" s="318"/>
      <c r="E29" s="318"/>
      <c r="F29" s="43">
        <v>0.121</v>
      </c>
      <c r="G29" s="30">
        <f>ROUND($F$29*G22,2)</f>
        <v>545.75</v>
      </c>
      <c r="H29" s="30">
        <f>ROUND($F$29*H22,2)</f>
        <v>1355.54</v>
      </c>
      <c r="I29" s="30">
        <f>ROUND($F$29*I22,2)</f>
        <v>584.59</v>
      </c>
      <c r="J29" s="30">
        <f>ROUND($F$29*J22,2)</f>
        <v>584.59</v>
      </c>
      <c r="K29" s="30">
        <f>ROUND($F$29*K22,2)</f>
        <v>584.59</v>
      </c>
      <c r="L29" s="26"/>
      <c r="M29" s="26"/>
      <c r="N29" s="26"/>
      <c r="O29" s="26"/>
      <c r="P29" s="26"/>
      <c r="Q29" s="26"/>
      <c r="R29" s="26"/>
    </row>
    <row r="30" spans="1:18">
      <c r="A30" s="48"/>
      <c r="B30" s="314" t="s">
        <v>65</v>
      </c>
      <c r="C30" s="314"/>
      <c r="D30" s="314"/>
      <c r="E30" s="314"/>
      <c r="F30" s="43">
        <f t="shared" ref="F30:K30" si="0">SUM(F28:F29)</f>
        <v>0.20429999999999998</v>
      </c>
      <c r="G30" s="30">
        <f t="shared" si="0"/>
        <v>921.46</v>
      </c>
      <c r="H30" s="30">
        <f t="shared" si="0"/>
        <v>2288.7399999999998</v>
      </c>
      <c r="I30" s="30">
        <f t="shared" si="0"/>
        <v>987.04</v>
      </c>
      <c r="J30" s="30">
        <f t="shared" si="0"/>
        <v>987.04</v>
      </c>
      <c r="K30" s="30">
        <f t="shared" si="0"/>
        <v>987.04</v>
      </c>
      <c r="L30" s="26"/>
      <c r="M30" s="26"/>
      <c r="N30" s="26"/>
      <c r="O30" s="26"/>
      <c r="P30" s="26"/>
      <c r="Q30" s="26"/>
      <c r="R30" s="26"/>
    </row>
    <row r="31" spans="1:18">
      <c r="A31" s="49" t="s">
        <v>66</v>
      </c>
      <c r="B31" s="323" t="s">
        <v>67</v>
      </c>
      <c r="C31" s="323"/>
      <c r="D31" s="323"/>
      <c r="E31" s="323"/>
      <c r="F31" s="50">
        <f>F30*F47</f>
        <v>6.4967399999999995E-2</v>
      </c>
      <c r="G31" s="30">
        <f>$F$31*G22</f>
        <v>293.02311389400001</v>
      </c>
      <c r="H31" s="30">
        <f>$F$31*H22</f>
        <v>727.81938741599993</v>
      </c>
      <c r="I31" s="30">
        <f>$F$31*I22</f>
        <v>313.87660981559998</v>
      </c>
      <c r="J31" s="30">
        <f>$F$31*J22</f>
        <v>313.87660981559998</v>
      </c>
      <c r="K31" s="30">
        <f>$F$31*K22</f>
        <v>313.87660981559998</v>
      </c>
      <c r="L31" s="26"/>
      <c r="M31" s="26"/>
      <c r="N31" s="26"/>
      <c r="O31" s="26"/>
      <c r="P31" s="26"/>
      <c r="Q31" s="26"/>
      <c r="R31" s="26"/>
    </row>
    <row r="32" spans="1:18">
      <c r="A32" s="319" t="s">
        <v>68</v>
      </c>
      <c r="B32" s="319"/>
      <c r="C32" s="319"/>
      <c r="D32" s="319"/>
      <c r="E32" s="319"/>
      <c r="F32" s="51">
        <f t="shared" ref="F32:K32" si="1">SUM(F30:F31)</f>
        <v>0.26926739999999999</v>
      </c>
      <c r="G32" s="45">
        <f t="shared" si="1"/>
        <v>1214.4831138940001</v>
      </c>
      <c r="H32" s="45">
        <f t="shared" si="1"/>
        <v>3016.5593874159995</v>
      </c>
      <c r="I32" s="45">
        <f t="shared" si="1"/>
        <v>1300.9166098155999</v>
      </c>
      <c r="J32" s="45">
        <f t="shared" si="1"/>
        <v>1300.9166098155999</v>
      </c>
      <c r="K32" s="45">
        <f t="shared" si="1"/>
        <v>1300.9166098155999</v>
      </c>
      <c r="L32" s="26"/>
      <c r="M32" s="26"/>
      <c r="N32" s="26"/>
      <c r="O32" s="26"/>
      <c r="P32" s="26"/>
      <c r="Q32" s="26"/>
      <c r="R32" s="26"/>
    </row>
    <row r="33" spans="1:18">
      <c r="A33" s="315" t="s">
        <v>69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52"/>
      <c r="M33" s="52"/>
      <c r="N33" s="52"/>
      <c r="O33" s="52"/>
      <c r="P33" s="165"/>
      <c r="Q33" s="52"/>
      <c r="R33" s="52"/>
    </row>
    <row r="34" spans="1:18">
      <c r="A34" s="315" t="s">
        <v>70</v>
      </c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52"/>
      <c r="M34" s="52"/>
      <c r="N34" s="52"/>
      <c r="O34" s="52"/>
      <c r="P34" s="165"/>
      <c r="Q34" s="52"/>
      <c r="R34" s="52"/>
    </row>
    <row r="35" spans="1:18" ht="30" customHeight="1">
      <c r="A35" s="318" t="s">
        <v>71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52"/>
      <c r="M35" s="52"/>
      <c r="N35" s="52"/>
      <c r="O35" s="166"/>
      <c r="P35" s="167"/>
      <c r="Q35" s="52"/>
      <c r="R35" s="52"/>
    </row>
    <row r="36" spans="1:18">
      <c r="A36" s="98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26"/>
      <c r="M36" s="26"/>
      <c r="N36" s="26"/>
      <c r="O36" s="26"/>
      <c r="P36" s="168"/>
      <c r="Q36" s="26"/>
      <c r="R36" s="26"/>
    </row>
    <row r="37" spans="1:18">
      <c r="A37" s="312" t="s">
        <v>72</v>
      </c>
      <c r="B37" s="312"/>
      <c r="C37" s="312"/>
      <c r="D37" s="312"/>
      <c r="E37" s="312"/>
      <c r="F37" s="312"/>
      <c r="G37" s="312"/>
      <c r="H37" s="312"/>
      <c r="I37" s="312"/>
      <c r="J37" s="312"/>
      <c r="K37" s="312"/>
      <c r="L37" s="26"/>
      <c r="M37" s="26"/>
      <c r="N37" s="26"/>
      <c r="O37" s="26"/>
      <c r="P37" s="26"/>
      <c r="Q37" s="26"/>
      <c r="R37" s="26"/>
    </row>
    <row r="38" spans="1:18">
      <c r="A38" s="31" t="s">
        <v>73</v>
      </c>
      <c r="B38" s="313" t="s">
        <v>74</v>
      </c>
      <c r="C38" s="313"/>
      <c r="D38" s="313"/>
      <c r="E38" s="313"/>
      <c r="F38" s="46" t="s">
        <v>62</v>
      </c>
      <c r="G38" s="31" t="s">
        <v>44</v>
      </c>
      <c r="H38" s="31" t="s">
        <v>44</v>
      </c>
      <c r="I38" s="32" t="s">
        <v>44</v>
      </c>
      <c r="J38" s="31" t="s">
        <v>44</v>
      </c>
      <c r="K38" s="31" t="s">
        <v>44</v>
      </c>
      <c r="L38" s="26"/>
      <c r="M38" s="26"/>
      <c r="N38" s="26"/>
      <c r="O38" s="26"/>
      <c r="P38" s="26"/>
      <c r="Q38" s="26"/>
      <c r="R38" s="26"/>
    </row>
    <row r="39" spans="1:18">
      <c r="A39" s="28" t="s">
        <v>45</v>
      </c>
      <c r="B39" s="306" t="s">
        <v>75</v>
      </c>
      <c r="C39" s="306"/>
      <c r="D39" s="306"/>
      <c r="E39" s="306"/>
      <c r="F39" s="47">
        <v>0.15</v>
      </c>
      <c r="G39" s="41">
        <f t="shared" ref="G39:K46" si="2">ROUND($F39*G$22,2)</f>
        <v>676.55</v>
      </c>
      <c r="H39" s="41">
        <f>ROUND($F$39*H22,2)</f>
        <v>1680.43</v>
      </c>
      <c r="I39" s="30">
        <f>ROUND($F$39*I22,2)</f>
        <v>724.69</v>
      </c>
      <c r="J39" s="41">
        <f>ROUND($F$39*J22,2)</f>
        <v>724.69</v>
      </c>
      <c r="K39" s="41">
        <f>ROUND($F$39*K22,2)</f>
        <v>724.69</v>
      </c>
      <c r="L39" s="26"/>
      <c r="M39" s="26"/>
      <c r="N39" s="26"/>
      <c r="O39" s="26"/>
      <c r="P39" s="26"/>
      <c r="Q39" s="26"/>
      <c r="R39" s="26"/>
    </row>
    <row r="40" spans="1:18">
      <c r="A40" s="28" t="s">
        <v>47</v>
      </c>
      <c r="B40" s="306" t="s">
        <v>76</v>
      </c>
      <c r="C40" s="306"/>
      <c r="D40" s="306"/>
      <c r="E40" s="306"/>
      <c r="F40" s="47">
        <v>2.5000000000000001E-2</v>
      </c>
      <c r="G40" s="41">
        <f t="shared" si="2"/>
        <v>112.76</v>
      </c>
      <c r="H40" s="41">
        <f t="shared" si="2"/>
        <v>280.07</v>
      </c>
      <c r="I40" s="30">
        <f t="shared" si="2"/>
        <v>120.78</v>
      </c>
      <c r="J40" s="41">
        <f t="shared" si="2"/>
        <v>120.78</v>
      </c>
      <c r="K40" s="41">
        <f t="shared" si="2"/>
        <v>120.78</v>
      </c>
      <c r="L40" s="26"/>
      <c r="M40" s="26"/>
      <c r="N40" s="26"/>
      <c r="O40" s="26"/>
      <c r="P40" s="26"/>
      <c r="Q40" s="26"/>
      <c r="R40" s="26"/>
    </row>
    <row r="41" spans="1:18">
      <c r="A41" s="53" t="s">
        <v>66</v>
      </c>
      <c r="B41" s="318" t="s">
        <v>1162</v>
      </c>
      <c r="C41" s="318"/>
      <c r="D41" s="318"/>
      <c r="E41" s="318"/>
      <c r="F41" s="54">
        <v>0.03</v>
      </c>
      <c r="G41" s="55">
        <f t="shared" si="2"/>
        <v>135.31</v>
      </c>
      <c r="H41" s="55">
        <f t="shared" si="2"/>
        <v>336.09</v>
      </c>
      <c r="I41" s="55">
        <f t="shared" si="2"/>
        <v>144.94</v>
      </c>
      <c r="J41" s="55">
        <f t="shared" si="2"/>
        <v>144.94</v>
      </c>
      <c r="K41" s="55">
        <f t="shared" si="2"/>
        <v>144.94</v>
      </c>
      <c r="L41" s="65"/>
      <c r="M41" s="52"/>
      <c r="N41" s="52"/>
      <c r="O41" s="52"/>
      <c r="P41" s="52"/>
      <c r="Q41" s="52"/>
      <c r="R41" s="52"/>
    </row>
    <row r="42" spans="1:18">
      <c r="A42" s="28" t="s">
        <v>49</v>
      </c>
      <c r="B42" s="306" t="s">
        <v>77</v>
      </c>
      <c r="C42" s="306"/>
      <c r="D42" s="306"/>
      <c r="E42" s="306"/>
      <c r="F42" s="43">
        <v>1.4999999999999999E-2</v>
      </c>
      <c r="G42" s="41">
        <f t="shared" si="2"/>
        <v>67.650000000000006</v>
      </c>
      <c r="H42" s="41">
        <f t="shared" si="2"/>
        <v>168.04</v>
      </c>
      <c r="I42" s="30">
        <f t="shared" si="2"/>
        <v>72.47</v>
      </c>
      <c r="J42" s="41">
        <f t="shared" si="2"/>
        <v>72.47</v>
      </c>
      <c r="K42" s="41">
        <f t="shared" si="2"/>
        <v>72.47</v>
      </c>
      <c r="L42" s="26"/>
      <c r="M42" s="26"/>
      <c r="N42" s="26"/>
      <c r="O42" s="26"/>
      <c r="P42" s="26"/>
      <c r="Q42" s="26"/>
      <c r="R42" s="26"/>
    </row>
    <row r="43" spans="1:18">
      <c r="A43" s="28" t="s">
        <v>51</v>
      </c>
      <c r="B43" s="306" t="s">
        <v>78</v>
      </c>
      <c r="C43" s="306"/>
      <c r="D43" s="306"/>
      <c r="E43" s="306"/>
      <c r="F43" s="43">
        <v>0.01</v>
      </c>
      <c r="G43" s="41">
        <f t="shared" si="2"/>
        <v>45.1</v>
      </c>
      <c r="H43" s="41">
        <f t="shared" si="2"/>
        <v>112.03</v>
      </c>
      <c r="I43" s="30">
        <f t="shared" si="2"/>
        <v>48.31</v>
      </c>
      <c r="J43" s="41">
        <f t="shared" si="2"/>
        <v>48.31</v>
      </c>
      <c r="K43" s="41">
        <f t="shared" si="2"/>
        <v>48.31</v>
      </c>
      <c r="L43" s="26"/>
      <c r="M43" s="26"/>
      <c r="N43" s="26"/>
      <c r="O43" s="26"/>
      <c r="P43" s="26"/>
      <c r="Q43" s="26"/>
      <c r="R43" s="26"/>
    </row>
    <row r="44" spans="1:18">
      <c r="A44" s="28" t="s">
        <v>53</v>
      </c>
      <c r="B44" s="306" t="s">
        <v>79</v>
      </c>
      <c r="C44" s="306"/>
      <c r="D44" s="306"/>
      <c r="E44" s="306"/>
      <c r="F44" s="47">
        <v>6.0000000000000001E-3</v>
      </c>
      <c r="G44" s="41">
        <f t="shared" si="2"/>
        <v>27.06</v>
      </c>
      <c r="H44" s="41">
        <f t="shared" si="2"/>
        <v>67.22</v>
      </c>
      <c r="I44" s="30">
        <f t="shared" si="2"/>
        <v>28.99</v>
      </c>
      <c r="J44" s="41">
        <f t="shared" si="2"/>
        <v>28.99</v>
      </c>
      <c r="K44" s="41">
        <f t="shared" si="2"/>
        <v>28.99</v>
      </c>
      <c r="L44" s="26"/>
      <c r="M44" s="26"/>
      <c r="N44" s="26"/>
      <c r="O44" s="26"/>
      <c r="P44" s="26"/>
      <c r="Q44" s="26"/>
      <c r="R44" s="26"/>
    </row>
    <row r="45" spans="1:18">
      <c r="A45" s="28" t="s">
        <v>55</v>
      </c>
      <c r="B45" s="306" t="s">
        <v>80</v>
      </c>
      <c r="C45" s="306"/>
      <c r="D45" s="306"/>
      <c r="E45" s="306"/>
      <c r="F45" s="47">
        <v>2E-3</v>
      </c>
      <c r="G45" s="41">
        <f t="shared" si="2"/>
        <v>9.02</v>
      </c>
      <c r="H45" s="41">
        <f t="shared" si="2"/>
        <v>22.41</v>
      </c>
      <c r="I45" s="30">
        <f t="shared" si="2"/>
        <v>9.66</v>
      </c>
      <c r="J45" s="41">
        <f t="shared" si="2"/>
        <v>9.66</v>
      </c>
      <c r="K45" s="41">
        <f t="shared" si="2"/>
        <v>9.66</v>
      </c>
      <c r="L45" s="26"/>
      <c r="M45" s="26"/>
      <c r="N45" s="26"/>
      <c r="O45" s="26"/>
      <c r="P45" s="26"/>
      <c r="Q45" s="26"/>
      <c r="R45" s="26"/>
    </row>
    <row r="46" spans="1:18">
      <c r="A46" s="28" t="s">
        <v>81</v>
      </c>
      <c r="B46" s="306" t="s">
        <v>82</v>
      </c>
      <c r="C46" s="306"/>
      <c r="D46" s="306"/>
      <c r="E46" s="306"/>
      <c r="F46" s="47">
        <v>0.08</v>
      </c>
      <c r="G46" s="41">
        <f t="shared" si="2"/>
        <v>360.82</v>
      </c>
      <c r="H46" s="41">
        <f t="shared" si="2"/>
        <v>896.23</v>
      </c>
      <c r="I46" s="30">
        <f t="shared" si="2"/>
        <v>386.5</v>
      </c>
      <c r="J46" s="41">
        <f t="shared" si="2"/>
        <v>386.5</v>
      </c>
      <c r="K46" s="41">
        <f t="shared" si="2"/>
        <v>386.5</v>
      </c>
      <c r="L46" s="26"/>
      <c r="M46" s="26"/>
      <c r="N46" s="26"/>
      <c r="O46" s="26"/>
      <c r="P46" s="26"/>
      <c r="Q46" s="26"/>
      <c r="R46" s="26"/>
    </row>
    <row r="47" spans="1:18">
      <c r="A47" s="319" t="s">
        <v>83</v>
      </c>
      <c r="B47" s="319"/>
      <c r="C47" s="319"/>
      <c r="D47" s="319"/>
      <c r="E47" s="319"/>
      <c r="F47" s="56">
        <f t="shared" ref="F47:K47" si="3">SUM(F39:F46)</f>
        <v>0.318</v>
      </c>
      <c r="G47" s="45">
        <f t="shared" si="3"/>
        <v>1434.2699999999998</v>
      </c>
      <c r="H47" s="45">
        <f t="shared" si="3"/>
        <v>3562.52</v>
      </c>
      <c r="I47" s="45">
        <f t="shared" si="3"/>
        <v>1536.3400000000001</v>
      </c>
      <c r="J47" s="45">
        <f t="shared" si="3"/>
        <v>1536.3400000000001</v>
      </c>
      <c r="K47" s="45">
        <f t="shared" si="3"/>
        <v>1536.3400000000001</v>
      </c>
      <c r="L47" s="26"/>
      <c r="M47" s="26"/>
      <c r="N47" s="26"/>
      <c r="O47" s="26"/>
      <c r="P47" s="26"/>
      <c r="Q47" s="26"/>
      <c r="R47" s="26"/>
    </row>
    <row r="48" spans="1:18">
      <c r="A48" s="331" t="s">
        <v>84</v>
      </c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26"/>
      <c r="M48" s="26"/>
      <c r="N48" s="26"/>
      <c r="O48" s="26"/>
      <c r="P48" s="26"/>
      <c r="Q48" s="26"/>
      <c r="R48" s="26"/>
    </row>
    <row r="49" spans="1:18">
      <c r="A49" s="318" t="s">
        <v>1166</v>
      </c>
      <c r="B49" s="318"/>
      <c r="C49" s="318"/>
      <c r="D49" s="318"/>
      <c r="E49" s="318"/>
      <c r="F49" s="318"/>
      <c r="G49" s="318"/>
      <c r="H49" s="318"/>
      <c r="I49" s="318"/>
      <c r="J49" s="318"/>
      <c r="K49" s="318"/>
      <c r="L49" s="26"/>
      <c r="M49" s="26"/>
      <c r="N49" s="26"/>
      <c r="O49" s="26"/>
      <c r="P49" s="26"/>
      <c r="Q49" s="26"/>
      <c r="R49" s="26"/>
    </row>
    <row r="50" spans="1:18">
      <c r="A50" s="320"/>
      <c r="B50" s="321"/>
      <c r="C50" s="321"/>
      <c r="D50" s="321"/>
      <c r="E50" s="321"/>
      <c r="F50" s="321"/>
      <c r="G50" s="321"/>
      <c r="H50" s="321"/>
      <c r="I50" s="321"/>
      <c r="J50" s="321"/>
      <c r="K50" s="321"/>
      <c r="L50" s="26"/>
      <c r="M50" s="26"/>
      <c r="N50" s="26"/>
      <c r="O50" s="26"/>
      <c r="P50" s="26"/>
      <c r="Q50" s="26"/>
      <c r="R50" s="26"/>
    </row>
    <row r="51" spans="1:18">
      <c r="A51" s="339" t="s">
        <v>85</v>
      </c>
      <c r="B51" s="340"/>
      <c r="C51" s="340"/>
      <c r="D51" s="340"/>
      <c r="E51" s="340"/>
      <c r="F51" s="340"/>
      <c r="G51" s="340"/>
      <c r="H51" s="340"/>
      <c r="I51" s="340"/>
      <c r="J51" s="340"/>
      <c r="K51" s="340"/>
      <c r="L51" s="324" t="s">
        <v>86</v>
      </c>
      <c r="M51" s="324" t="s">
        <v>87</v>
      </c>
      <c r="N51" s="324" t="s">
        <v>88</v>
      </c>
      <c r="O51" s="326" t="s">
        <v>89</v>
      </c>
      <c r="P51" s="26"/>
      <c r="Q51" s="26"/>
      <c r="R51" s="26"/>
    </row>
    <row r="52" spans="1:18">
      <c r="A52" s="31" t="s">
        <v>90</v>
      </c>
      <c r="B52" s="328" t="s">
        <v>91</v>
      </c>
      <c r="C52" s="329"/>
      <c r="D52" s="329"/>
      <c r="E52" s="330"/>
      <c r="F52" s="57"/>
      <c r="G52" s="32" t="s">
        <v>44</v>
      </c>
      <c r="H52" s="32" t="s">
        <v>44</v>
      </c>
      <c r="I52" s="32" t="s">
        <v>44</v>
      </c>
      <c r="J52" s="32" t="s">
        <v>44</v>
      </c>
      <c r="K52" s="32" t="s">
        <v>44</v>
      </c>
      <c r="L52" s="325"/>
      <c r="M52" s="325"/>
      <c r="N52" s="325"/>
      <c r="O52" s="327"/>
      <c r="P52" s="26"/>
      <c r="Q52" s="26"/>
      <c r="R52" s="26"/>
    </row>
    <row r="53" spans="1:18">
      <c r="A53" s="53" t="s">
        <v>45</v>
      </c>
      <c r="B53" s="333" t="s">
        <v>92</v>
      </c>
      <c r="C53" s="334"/>
      <c r="D53" s="334"/>
      <c r="E53" s="335"/>
      <c r="F53" s="58"/>
      <c r="G53" s="59">
        <f>IF(($M$53*$N$53*$O$53)-$L$53*G16&lt;0,0,($M$53*$N$53*$O$53)-$L$53*G16)</f>
        <v>0</v>
      </c>
      <c r="H53" s="59"/>
      <c r="I53" s="59">
        <f>IF(($M$53*$N$53*$O$53)-$L$53*I16&lt;0,0,($M$53*$N$53*$O$53)-$L$53*I16)</f>
        <v>8.0172000000000025</v>
      </c>
      <c r="J53" s="59">
        <f>IF(($M$53*$N$53*$O$53)-$L$53*J16&lt;0,0,($M$53*$N$53*$O$53)-$L$53*J16)</f>
        <v>8.0172000000000025</v>
      </c>
      <c r="K53" s="59">
        <f>IF(($M$53*$N$53*$O$53)-$L$53*K16&lt;0,0,($M$53*$N$53*$O$53)-$L$53*K16)</f>
        <v>8.0172000000000025</v>
      </c>
      <c r="L53" s="60">
        <v>0.06</v>
      </c>
      <c r="M53" s="169">
        <v>21</v>
      </c>
      <c r="N53" s="169">
        <v>2</v>
      </c>
      <c r="O53" s="61">
        <v>5.5</v>
      </c>
      <c r="P53" s="26"/>
      <c r="Q53" s="52"/>
      <c r="R53" s="52"/>
    </row>
    <row r="54" spans="1:18">
      <c r="A54" s="53" t="s">
        <v>93</v>
      </c>
      <c r="B54" s="333" t="s">
        <v>94</v>
      </c>
      <c r="C54" s="334"/>
      <c r="D54" s="334"/>
      <c r="E54" s="335"/>
      <c r="F54" s="58"/>
      <c r="G54" s="59"/>
      <c r="H54" s="59"/>
      <c r="I54" s="59"/>
      <c r="J54" s="59"/>
      <c r="K54" s="59"/>
      <c r="L54" s="60">
        <v>0.06</v>
      </c>
      <c r="M54" s="169">
        <v>15</v>
      </c>
      <c r="N54" s="169">
        <v>2</v>
      </c>
      <c r="O54" s="61">
        <v>5.5</v>
      </c>
      <c r="P54" s="26"/>
      <c r="Q54" s="52"/>
      <c r="R54" s="52"/>
    </row>
    <row r="55" spans="1:18">
      <c r="A55" s="53" t="s">
        <v>47</v>
      </c>
      <c r="B55" s="333" t="s">
        <v>95</v>
      </c>
      <c r="C55" s="334"/>
      <c r="D55" s="334"/>
      <c r="E55" s="335"/>
      <c r="F55" s="58"/>
      <c r="G55" s="59">
        <f>46.38*21</f>
        <v>973.98</v>
      </c>
      <c r="H55" s="59">
        <f>42.13*21</f>
        <v>884.73</v>
      </c>
      <c r="I55" s="59">
        <f>21*46.38</f>
        <v>973.98</v>
      </c>
      <c r="J55" s="59">
        <f>21*46.38</f>
        <v>973.98</v>
      </c>
      <c r="K55" s="59">
        <f>21*46.38</f>
        <v>973.98</v>
      </c>
      <c r="L55" s="87"/>
      <c r="M55" s="87"/>
      <c r="N55" s="87"/>
      <c r="O55" s="87"/>
      <c r="P55" s="87"/>
      <c r="Q55" s="87"/>
      <c r="R55" s="87"/>
    </row>
    <row r="56" spans="1:18">
      <c r="A56" s="36" t="s">
        <v>66</v>
      </c>
      <c r="B56" s="336" t="s">
        <v>96</v>
      </c>
      <c r="C56" s="337"/>
      <c r="D56" s="337"/>
      <c r="E56" s="338"/>
      <c r="F56" s="58"/>
      <c r="G56" s="59"/>
      <c r="H56" s="59"/>
      <c r="I56" s="59"/>
      <c r="J56" s="59"/>
      <c r="K56" s="59"/>
      <c r="L56" s="87"/>
      <c r="M56" s="87"/>
      <c r="N56" s="87"/>
      <c r="O56" s="87"/>
      <c r="P56" s="87"/>
      <c r="Q56" s="87"/>
      <c r="R56" s="87"/>
    </row>
    <row r="57" spans="1:18">
      <c r="A57" s="36" t="s">
        <v>49</v>
      </c>
      <c r="B57" s="336" t="s">
        <v>97</v>
      </c>
      <c r="C57" s="337"/>
      <c r="D57" s="337"/>
      <c r="E57" s="338"/>
      <c r="F57" s="58"/>
      <c r="G57" s="59"/>
      <c r="H57" s="59"/>
      <c r="I57" s="59"/>
      <c r="J57" s="59"/>
      <c r="K57" s="59"/>
      <c r="L57" s="87"/>
      <c r="M57" s="87"/>
      <c r="N57" s="87"/>
      <c r="O57" s="87"/>
      <c r="P57" s="87"/>
      <c r="Q57" s="87"/>
      <c r="R57" s="87"/>
    </row>
    <row r="58" spans="1:18" s="261" customFormat="1">
      <c r="A58" s="36" t="s">
        <v>51</v>
      </c>
      <c r="B58" s="336" t="s">
        <v>98</v>
      </c>
      <c r="C58" s="337"/>
      <c r="D58" s="337"/>
      <c r="E58" s="338"/>
      <c r="F58" s="177"/>
      <c r="G58" s="178"/>
      <c r="H58" s="178"/>
      <c r="I58" s="178"/>
      <c r="J58" s="178"/>
      <c r="K58" s="178"/>
      <c r="L58" s="179"/>
      <c r="M58" s="179"/>
      <c r="N58" s="179"/>
      <c r="O58" s="179"/>
      <c r="P58" s="179"/>
      <c r="Q58" s="179"/>
      <c r="R58" s="179"/>
    </row>
    <row r="59" spans="1:18">
      <c r="A59" s="36" t="s">
        <v>53</v>
      </c>
      <c r="B59" s="336" t="s">
        <v>99</v>
      </c>
      <c r="C59" s="337"/>
      <c r="D59" s="337"/>
      <c r="E59" s="338"/>
      <c r="F59" s="58"/>
      <c r="G59" s="59"/>
      <c r="H59" s="59"/>
      <c r="I59" s="59"/>
      <c r="J59" s="59"/>
      <c r="K59" s="59"/>
      <c r="L59" s="87"/>
      <c r="M59" s="87"/>
      <c r="N59" s="87"/>
      <c r="O59" s="87"/>
      <c r="P59" s="87"/>
      <c r="Q59" s="87"/>
      <c r="R59" s="87"/>
    </row>
    <row r="60" spans="1:18">
      <c r="A60" s="36" t="s">
        <v>55</v>
      </c>
      <c r="B60" s="336" t="s">
        <v>100</v>
      </c>
      <c r="C60" s="337"/>
      <c r="D60" s="337"/>
      <c r="E60" s="338"/>
      <c r="F60" s="58"/>
      <c r="G60" s="59"/>
      <c r="H60" s="59"/>
      <c r="I60" s="59"/>
      <c r="J60" s="59"/>
      <c r="K60" s="59"/>
      <c r="L60" s="87"/>
      <c r="M60" s="87"/>
      <c r="N60" s="87"/>
      <c r="O60" s="87"/>
      <c r="P60" s="87"/>
      <c r="Q60" s="87"/>
      <c r="R60" s="87"/>
    </row>
    <row r="61" spans="1:18">
      <c r="A61" s="348" t="s">
        <v>83</v>
      </c>
      <c r="B61" s="349"/>
      <c r="C61" s="349"/>
      <c r="D61" s="349"/>
      <c r="E61" s="350"/>
      <c r="F61" s="62"/>
      <c r="G61" s="63">
        <f>SUM(G53:G60)</f>
        <v>973.98</v>
      </c>
      <c r="H61" s="63">
        <f>SUM(H53:H60)</f>
        <v>884.73</v>
      </c>
      <c r="I61" s="63">
        <f>SUM(I53:I60)</f>
        <v>981.99720000000002</v>
      </c>
      <c r="J61" s="63">
        <f>SUM(J53:J60)</f>
        <v>981.99720000000002</v>
      </c>
      <c r="K61" s="63">
        <f>SUM(K53:K60)</f>
        <v>981.99720000000002</v>
      </c>
      <c r="L61" s="87"/>
      <c r="M61" s="87"/>
      <c r="N61" s="87"/>
      <c r="O61" s="87"/>
      <c r="P61" s="87"/>
      <c r="Q61" s="87"/>
      <c r="R61" s="87"/>
    </row>
    <row r="62" spans="1:18">
      <c r="A62" s="306" t="s">
        <v>101</v>
      </c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87"/>
      <c r="M62" s="87"/>
      <c r="N62" s="87"/>
      <c r="O62" s="87"/>
      <c r="P62" s="87"/>
      <c r="Q62" s="87"/>
      <c r="R62" s="87"/>
    </row>
    <row r="63" spans="1:18">
      <c r="A63" s="306" t="s">
        <v>102</v>
      </c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87"/>
      <c r="M63" s="87"/>
      <c r="N63" s="87"/>
      <c r="O63" s="87"/>
      <c r="P63" s="87"/>
      <c r="Q63" s="87"/>
      <c r="R63" s="87"/>
    </row>
    <row r="64" spans="1:18" ht="40.5" customHeight="1">
      <c r="A64" s="306" t="s">
        <v>103</v>
      </c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87"/>
      <c r="M64" s="87"/>
      <c r="N64" s="87"/>
      <c r="O64" s="87"/>
      <c r="P64" s="87"/>
      <c r="Q64" s="87"/>
      <c r="R64" s="87"/>
    </row>
    <row r="65" spans="1:18">
      <c r="A65" s="341"/>
      <c r="B65" s="341"/>
      <c r="C65" s="341"/>
      <c r="D65" s="341"/>
      <c r="E65" s="341"/>
      <c r="F65" s="341"/>
      <c r="G65" s="341"/>
      <c r="H65" s="341"/>
      <c r="I65" s="341"/>
      <c r="J65" s="341"/>
      <c r="K65" s="341"/>
      <c r="L65" s="87"/>
      <c r="M65" s="87"/>
      <c r="N65" s="87"/>
      <c r="O65" s="87"/>
      <c r="P65" s="87"/>
      <c r="Q65" s="87"/>
      <c r="R65" s="87"/>
    </row>
    <row r="66" spans="1:18">
      <c r="A66" s="312" t="s">
        <v>104</v>
      </c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87"/>
      <c r="M66" s="87"/>
      <c r="N66" s="87"/>
      <c r="O66" s="87"/>
      <c r="P66" s="87"/>
      <c r="Q66" s="87"/>
      <c r="R66" s="87"/>
    </row>
    <row r="67" spans="1:18">
      <c r="A67" s="31">
        <v>2</v>
      </c>
      <c r="B67" s="342" t="s">
        <v>105</v>
      </c>
      <c r="C67" s="343"/>
      <c r="D67" s="343"/>
      <c r="E67" s="344"/>
      <c r="F67" s="57"/>
      <c r="G67" s="31" t="s">
        <v>44</v>
      </c>
      <c r="H67" s="31" t="s">
        <v>44</v>
      </c>
      <c r="I67" s="32" t="s">
        <v>44</v>
      </c>
      <c r="J67" s="31" t="s">
        <v>44</v>
      </c>
      <c r="K67" s="31" t="s">
        <v>44</v>
      </c>
      <c r="L67" s="87"/>
      <c r="M67" s="87"/>
      <c r="N67" s="87"/>
      <c r="O67" s="87"/>
      <c r="P67" s="87"/>
      <c r="Q67" s="87"/>
      <c r="R67" s="87"/>
    </row>
    <row r="68" spans="1:18">
      <c r="A68" s="28" t="s">
        <v>60</v>
      </c>
      <c r="B68" s="345" t="s">
        <v>106</v>
      </c>
      <c r="C68" s="346"/>
      <c r="D68" s="346"/>
      <c r="E68" s="347"/>
      <c r="F68" s="57"/>
      <c r="G68" s="41">
        <f>G32</f>
        <v>1214.4831138940001</v>
      </c>
      <c r="H68" s="41">
        <f t="shared" ref="H68:K68" si="4">H32</f>
        <v>3016.5593874159995</v>
      </c>
      <c r="I68" s="41">
        <f t="shared" si="4"/>
        <v>1300.9166098155999</v>
      </c>
      <c r="J68" s="41">
        <f t="shared" si="4"/>
        <v>1300.9166098155999</v>
      </c>
      <c r="K68" s="41">
        <f t="shared" si="4"/>
        <v>1300.9166098155999</v>
      </c>
      <c r="L68" s="87"/>
      <c r="M68" s="87"/>
      <c r="N68" s="87"/>
      <c r="O68" s="87"/>
      <c r="P68" s="87"/>
      <c r="Q68" s="87"/>
      <c r="R68" s="87"/>
    </row>
    <row r="69" spans="1:18">
      <c r="A69" s="28" t="s">
        <v>73</v>
      </c>
      <c r="B69" s="345" t="s">
        <v>74</v>
      </c>
      <c r="C69" s="346"/>
      <c r="D69" s="346"/>
      <c r="E69" s="347"/>
      <c r="F69" s="57"/>
      <c r="G69" s="41">
        <f>G47</f>
        <v>1434.2699999999998</v>
      </c>
      <c r="H69" s="41">
        <f t="shared" ref="H69:K69" si="5">H47</f>
        <v>3562.52</v>
      </c>
      <c r="I69" s="41">
        <f t="shared" si="5"/>
        <v>1536.3400000000001</v>
      </c>
      <c r="J69" s="41">
        <f t="shared" si="5"/>
        <v>1536.3400000000001</v>
      </c>
      <c r="K69" s="41">
        <f t="shared" si="5"/>
        <v>1536.3400000000001</v>
      </c>
      <c r="L69" s="87"/>
      <c r="M69" s="87"/>
      <c r="N69" s="87"/>
      <c r="O69" s="87"/>
      <c r="P69" s="87"/>
      <c r="Q69" s="87"/>
      <c r="R69" s="87"/>
    </row>
    <row r="70" spans="1:18">
      <c r="A70" s="28" t="s">
        <v>90</v>
      </c>
      <c r="B70" s="345" t="s">
        <v>91</v>
      </c>
      <c r="C70" s="346"/>
      <c r="D70" s="346"/>
      <c r="E70" s="347"/>
      <c r="F70" s="57"/>
      <c r="G70" s="41">
        <f>G61</f>
        <v>973.98</v>
      </c>
      <c r="H70" s="41">
        <f t="shared" ref="H70:K70" si="6">H61</f>
        <v>884.73</v>
      </c>
      <c r="I70" s="41">
        <f t="shared" si="6"/>
        <v>981.99720000000002</v>
      </c>
      <c r="J70" s="41">
        <f t="shared" si="6"/>
        <v>981.99720000000002</v>
      </c>
      <c r="K70" s="41">
        <f t="shared" si="6"/>
        <v>981.99720000000002</v>
      </c>
      <c r="L70" s="87"/>
      <c r="M70" s="87"/>
      <c r="N70" s="87"/>
      <c r="O70" s="87"/>
      <c r="P70" s="87"/>
      <c r="Q70" s="87"/>
      <c r="R70" s="87"/>
    </row>
    <row r="71" spans="1:18">
      <c r="A71" s="348" t="s">
        <v>83</v>
      </c>
      <c r="B71" s="349"/>
      <c r="C71" s="349"/>
      <c r="D71" s="349"/>
      <c r="E71" s="350"/>
      <c r="F71" s="62"/>
      <c r="G71" s="45">
        <f>SUM(G68:G70)</f>
        <v>3622.7331138939999</v>
      </c>
      <c r="H71" s="45">
        <f t="shared" ref="H71:J71" si="7">SUM(H68:H70)</f>
        <v>7463.8093874159986</v>
      </c>
      <c r="I71" s="45">
        <f t="shared" si="7"/>
        <v>3819.2538098156001</v>
      </c>
      <c r="J71" s="45">
        <f t="shared" si="7"/>
        <v>3819.2538098156001</v>
      </c>
      <c r="K71" s="45">
        <f>SUM(K68:K70)</f>
        <v>3819.2538098156001</v>
      </c>
      <c r="L71" s="87"/>
      <c r="M71" s="87"/>
      <c r="N71" s="87"/>
      <c r="O71" s="87"/>
      <c r="P71" s="87"/>
      <c r="Q71" s="87"/>
      <c r="R71" s="87"/>
    </row>
    <row r="72" spans="1:18">
      <c r="A72" s="352"/>
      <c r="B72" s="352"/>
      <c r="C72" s="352"/>
      <c r="D72" s="352"/>
      <c r="E72" s="352"/>
      <c r="F72" s="352"/>
      <c r="G72" s="352"/>
      <c r="H72" s="352"/>
      <c r="I72" s="352"/>
      <c r="J72" s="352"/>
      <c r="K72" s="352"/>
      <c r="L72" s="87"/>
      <c r="M72" s="87"/>
      <c r="N72" s="87"/>
      <c r="O72" s="87"/>
      <c r="P72" s="87"/>
      <c r="Q72" s="87"/>
      <c r="R72" s="87"/>
    </row>
    <row r="73" spans="1:18">
      <c r="A73" s="312" t="s">
        <v>107</v>
      </c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26"/>
      <c r="M73" s="26"/>
      <c r="N73" s="26"/>
      <c r="O73" s="26"/>
      <c r="P73" s="26"/>
      <c r="Q73" s="26"/>
      <c r="R73" s="26"/>
    </row>
    <row r="74" spans="1:18">
      <c r="A74" s="31">
        <v>3</v>
      </c>
      <c r="B74" s="313" t="s">
        <v>108</v>
      </c>
      <c r="C74" s="313"/>
      <c r="D74" s="313"/>
      <c r="E74" s="313"/>
      <c r="F74" s="46" t="s">
        <v>62</v>
      </c>
      <c r="G74" s="32" t="s">
        <v>44</v>
      </c>
      <c r="H74" s="32" t="s">
        <v>44</v>
      </c>
      <c r="I74" s="32" t="s">
        <v>44</v>
      </c>
      <c r="J74" s="32" t="s">
        <v>44</v>
      </c>
      <c r="K74" s="32" t="s">
        <v>44</v>
      </c>
      <c r="L74" s="26"/>
      <c r="M74" s="26"/>
      <c r="N74" s="26"/>
      <c r="O74" s="26"/>
      <c r="P74" s="26"/>
      <c r="Q74" s="26"/>
      <c r="R74" s="26"/>
    </row>
    <row r="75" spans="1:18">
      <c r="A75" s="36" t="s">
        <v>45</v>
      </c>
      <c r="B75" s="315" t="s">
        <v>109</v>
      </c>
      <c r="C75" s="315"/>
      <c r="D75" s="315"/>
      <c r="E75" s="315"/>
      <c r="F75" s="64">
        <v>4.5999999999999999E-3</v>
      </c>
      <c r="G75" s="55">
        <f>ROUND($F75*(G$22),2)</f>
        <v>20.75</v>
      </c>
      <c r="H75" s="55">
        <f>ROUND($F75*(H$22),2)</f>
        <v>51.53</v>
      </c>
      <c r="I75" s="55">
        <f>ROUND($F75*(I$22),2)</f>
        <v>22.22</v>
      </c>
      <c r="J75" s="55">
        <f>ROUND($F75*(J$22),2)</f>
        <v>22.22</v>
      </c>
      <c r="K75" s="55">
        <f>ROUND($F75*(K$22),2)</f>
        <v>22.22</v>
      </c>
      <c r="L75" s="351"/>
      <c r="M75" s="351"/>
      <c r="N75" s="351"/>
      <c r="O75" s="351"/>
      <c r="P75" s="351"/>
      <c r="Q75" s="351"/>
      <c r="R75" s="351"/>
    </row>
    <row r="76" spans="1:18">
      <c r="A76" s="36" t="s">
        <v>47</v>
      </c>
      <c r="B76" s="315" t="s">
        <v>110</v>
      </c>
      <c r="C76" s="315"/>
      <c r="D76" s="315"/>
      <c r="E76" s="315"/>
      <c r="F76" s="64">
        <f>ROUND(F46*F75,4)</f>
        <v>4.0000000000000002E-4</v>
      </c>
      <c r="G76" s="55">
        <f t="shared" ref="G76:K79" si="8">ROUND($F76*(G$22),2)</f>
        <v>1.8</v>
      </c>
      <c r="H76" s="55">
        <f t="shared" si="8"/>
        <v>4.4800000000000004</v>
      </c>
      <c r="I76" s="55">
        <f t="shared" si="8"/>
        <v>1.93</v>
      </c>
      <c r="J76" s="55">
        <f t="shared" si="8"/>
        <v>1.93</v>
      </c>
      <c r="K76" s="55">
        <f t="shared" si="8"/>
        <v>1.93</v>
      </c>
      <c r="L76" s="65"/>
      <c r="M76" s="26"/>
      <c r="N76" s="26"/>
      <c r="O76" s="26"/>
      <c r="P76" s="26"/>
      <c r="Q76" s="26"/>
      <c r="R76" s="26"/>
    </row>
    <row r="77" spans="1:18">
      <c r="A77" s="28" t="s">
        <v>66</v>
      </c>
      <c r="B77" s="306" t="s">
        <v>111</v>
      </c>
      <c r="C77" s="306"/>
      <c r="D77" s="306"/>
      <c r="E77" s="306"/>
      <c r="F77" s="43">
        <v>0.04</v>
      </c>
      <c r="G77" s="55">
        <f t="shared" si="8"/>
        <v>180.41</v>
      </c>
      <c r="H77" s="55">
        <f t="shared" si="8"/>
        <v>448.11</v>
      </c>
      <c r="I77" s="55">
        <f t="shared" si="8"/>
        <v>193.25</v>
      </c>
      <c r="J77" s="55">
        <f t="shared" si="8"/>
        <v>193.25</v>
      </c>
      <c r="K77" s="55">
        <f t="shared" si="8"/>
        <v>193.25</v>
      </c>
      <c r="L77" s="26"/>
      <c r="M77" s="26"/>
      <c r="N77" s="26"/>
      <c r="O77" s="26"/>
      <c r="P77" s="26"/>
      <c r="Q77" s="26"/>
      <c r="R77" s="26"/>
    </row>
    <row r="78" spans="1:18">
      <c r="A78" s="28" t="s">
        <v>49</v>
      </c>
      <c r="B78" s="306" t="s">
        <v>112</v>
      </c>
      <c r="C78" s="306"/>
      <c r="D78" s="306"/>
      <c r="E78" s="306"/>
      <c r="F78" s="43">
        <v>1.9400000000000001E-2</v>
      </c>
      <c r="G78" s="55">
        <f t="shared" si="8"/>
        <v>87.5</v>
      </c>
      <c r="H78" s="55">
        <f t="shared" si="8"/>
        <v>217.34</v>
      </c>
      <c r="I78" s="55">
        <f t="shared" si="8"/>
        <v>93.73</v>
      </c>
      <c r="J78" s="55">
        <f t="shared" si="8"/>
        <v>93.73</v>
      </c>
      <c r="K78" s="55">
        <f t="shared" si="8"/>
        <v>93.73</v>
      </c>
      <c r="L78" s="351"/>
      <c r="M78" s="351"/>
      <c r="N78" s="351"/>
      <c r="O78" s="351"/>
      <c r="P78" s="351"/>
      <c r="Q78" s="351"/>
      <c r="R78" s="351"/>
    </row>
    <row r="79" spans="1:18">
      <c r="A79" s="27" t="s">
        <v>51</v>
      </c>
      <c r="B79" s="314" t="s">
        <v>113</v>
      </c>
      <c r="C79" s="314"/>
      <c r="D79" s="314"/>
      <c r="E79" s="314"/>
      <c r="F79" s="43">
        <f>ROUND(F47*F78,4)</f>
        <v>6.1999999999999998E-3</v>
      </c>
      <c r="G79" s="55">
        <f t="shared" si="8"/>
        <v>27.96</v>
      </c>
      <c r="H79" s="55">
        <f t="shared" si="8"/>
        <v>69.459999999999994</v>
      </c>
      <c r="I79" s="55">
        <f t="shared" si="8"/>
        <v>29.95</v>
      </c>
      <c r="J79" s="55">
        <f t="shared" si="8"/>
        <v>29.95</v>
      </c>
      <c r="K79" s="55">
        <f t="shared" si="8"/>
        <v>29.95</v>
      </c>
      <c r="L79" s="26"/>
      <c r="M79" s="26"/>
      <c r="N79" s="26"/>
      <c r="O79" s="26"/>
      <c r="P79" s="26"/>
      <c r="Q79" s="26"/>
      <c r="R79" s="26"/>
    </row>
    <row r="80" spans="1:18">
      <c r="A80" s="28" t="s">
        <v>53</v>
      </c>
      <c r="B80" s="306" t="s">
        <v>114</v>
      </c>
      <c r="C80" s="306"/>
      <c r="D80" s="306"/>
      <c r="E80" s="306"/>
      <c r="F80" s="43">
        <v>0</v>
      </c>
      <c r="G80" s="55"/>
      <c r="H80" s="55"/>
      <c r="I80" s="55"/>
      <c r="J80" s="55"/>
      <c r="K80" s="55"/>
      <c r="L80" s="26"/>
      <c r="M80" s="26"/>
      <c r="N80" s="26"/>
      <c r="O80" s="26"/>
      <c r="P80" s="26"/>
      <c r="Q80" s="26"/>
      <c r="R80" s="26"/>
    </row>
    <row r="81" spans="1:18">
      <c r="A81" s="319" t="s">
        <v>83</v>
      </c>
      <c r="B81" s="319"/>
      <c r="C81" s="319"/>
      <c r="D81" s="319"/>
      <c r="E81" s="319"/>
      <c r="F81" s="56">
        <f t="shared" ref="F81:K81" si="9">SUM(F75:F80)</f>
        <v>7.0599999999999996E-2</v>
      </c>
      <c r="G81" s="45">
        <f t="shared" si="9"/>
        <v>318.42</v>
      </c>
      <c r="H81" s="45">
        <f t="shared" si="9"/>
        <v>790.92000000000007</v>
      </c>
      <c r="I81" s="45">
        <f t="shared" si="9"/>
        <v>341.08</v>
      </c>
      <c r="J81" s="45">
        <f t="shared" si="9"/>
        <v>341.08</v>
      </c>
      <c r="K81" s="45">
        <f t="shared" si="9"/>
        <v>341.08</v>
      </c>
      <c r="L81" s="26"/>
      <c r="M81" s="26"/>
      <c r="N81" s="26"/>
      <c r="O81" s="26"/>
      <c r="P81" s="26"/>
      <c r="Q81" s="26"/>
      <c r="R81" s="26"/>
    </row>
    <row r="82" spans="1:18" ht="39" customHeight="1">
      <c r="A82" s="314" t="s">
        <v>115</v>
      </c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26"/>
      <c r="M82" s="26"/>
      <c r="N82" s="26"/>
      <c r="O82" s="26"/>
      <c r="P82" s="26"/>
      <c r="Q82" s="26"/>
      <c r="R82" s="26"/>
    </row>
    <row r="83" spans="1:18">
      <c r="A83" s="353" t="s">
        <v>116</v>
      </c>
      <c r="B83" s="353"/>
      <c r="C83" s="353"/>
      <c r="D83" s="353"/>
      <c r="E83" s="353"/>
      <c r="F83" s="353"/>
      <c r="G83" s="353"/>
      <c r="H83" s="353"/>
      <c r="I83" s="353"/>
      <c r="J83" s="353"/>
      <c r="K83" s="353"/>
      <c r="L83" s="26"/>
      <c r="M83" s="26"/>
      <c r="N83" s="26"/>
      <c r="O83" s="26"/>
      <c r="P83" s="26"/>
      <c r="Q83" s="26"/>
      <c r="R83" s="26"/>
    </row>
    <row r="84" spans="1:18">
      <c r="A84" s="354"/>
      <c r="B84" s="354"/>
      <c r="C84" s="354"/>
      <c r="D84" s="354"/>
      <c r="E84" s="354"/>
      <c r="F84" s="354"/>
      <c r="G84" s="354"/>
      <c r="H84" s="354"/>
      <c r="I84" s="354"/>
      <c r="J84" s="354"/>
      <c r="K84" s="354"/>
      <c r="L84" s="26"/>
      <c r="M84" s="26"/>
      <c r="N84" s="26"/>
      <c r="O84" s="26"/>
      <c r="P84" s="26"/>
      <c r="Q84" s="26"/>
      <c r="R84" s="26"/>
    </row>
    <row r="85" spans="1:18">
      <c r="A85" s="312" t="s">
        <v>117</v>
      </c>
      <c r="B85" s="312"/>
      <c r="C85" s="312"/>
      <c r="D85" s="312"/>
      <c r="E85" s="312"/>
      <c r="F85" s="312"/>
      <c r="G85" s="312"/>
      <c r="H85" s="312"/>
      <c r="I85" s="312"/>
      <c r="J85" s="312"/>
      <c r="K85" s="312"/>
      <c r="L85" s="26"/>
      <c r="M85" s="26"/>
      <c r="N85" s="26"/>
      <c r="O85" s="26"/>
      <c r="P85" s="26"/>
      <c r="Q85" s="26"/>
      <c r="R85" s="26"/>
    </row>
    <row r="86" spans="1:18">
      <c r="A86" s="339" t="s">
        <v>118</v>
      </c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66"/>
      <c r="M86" s="67"/>
      <c r="N86" s="67"/>
      <c r="O86" s="26"/>
      <c r="P86" s="67"/>
      <c r="Q86" s="67"/>
      <c r="R86" s="26"/>
    </row>
    <row r="87" spans="1:18">
      <c r="A87" s="138" t="s">
        <v>119</v>
      </c>
      <c r="B87" s="342" t="s">
        <v>120</v>
      </c>
      <c r="C87" s="343"/>
      <c r="D87" s="343"/>
      <c r="E87" s="344"/>
      <c r="F87" s="68" t="s">
        <v>62</v>
      </c>
      <c r="G87" s="32" t="s">
        <v>44</v>
      </c>
      <c r="H87" s="32" t="s">
        <v>44</v>
      </c>
      <c r="I87" s="32" t="s">
        <v>44</v>
      </c>
      <c r="J87" s="32" t="s">
        <v>44</v>
      </c>
      <c r="K87" s="32" t="s">
        <v>44</v>
      </c>
      <c r="L87" s="69"/>
      <c r="M87" s="67"/>
      <c r="N87" s="67"/>
      <c r="O87" s="67"/>
      <c r="P87" s="67"/>
      <c r="Q87" s="67"/>
      <c r="R87" s="26"/>
    </row>
    <row r="88" spans="1:18">
      <c r="A88" s="36" t="s">
        <v>45</v>
      </c>
      <c r="B88" s="355" t="s">
        <v>121</v>
      </c>
      <c r="C88" s="356"/>
      <c r="D88" s="356"/>
      <c r="E88" s="357"/>
      <c r="F88" s="70">
        <v>0</v>
      </c>
      <c r="G88" s="55"/>
      <c r="H88" s="55"/>
      <c r="I88" s="55"/>
      <c r="J88" s="55"/>
      <c r="K88" s="55"/>
      <c r="L88" s="66"/>
      <c r="M88" s="67"/>
      <c r="N88" s="67"/>
      <c r="O88" s="67"/>
      <c r="P88" s="67"/>
      <c r="Q88" s="67"/>
      <c r="R88" s="52"/>
    </row>
    <row r="89" spans="1:18">
      <c r="A89" s="36" t="s">
        <v>47</v>
      </c>
      <c r="B89" s="355" t="s">
        <v>122</v>
      </c>
      <c r="C89" s="356"/>
      <c r="D89" s="356"/>
      <c r="E89" s="357"/>
      <c r="F89" s="70">
        <v>2.8E-3</v>
      </c>
      <c r="G89" s="55">
        <f t="shared" ref="G89:K92" si="10">ROUND($F89*G$22,2)</f>
        <v>12.63</v>
      </c>
      <c r="H89" s="55">
        <f t="shared" si="10"/>
        <v>31.37</v>
      </c>
      <c r="I89" s="55">
        <f t="shared" si="10"/>
        <v>13.53</v>
      </c>
      <c r="J89" s="55">
        <f t="shared" si="10"/>
        <v>13.53</v>
      </c>
      <c r="K89" s="55">
        <f t="shared" si="10"/>
        <v>13.53</v>
      </c>
      <c r="L89" s="66"/>
      <c r="M89" s="67"/>
      <c r="N89" s="67"/>
      <c r="O89" s="67"/>
      <c r="P89" s="67"/>
      <c r="Q89" s="67"/>
      <c r="R89" s="52"/>
    </row>
    <row r="90" spans="1:18">
      <c r="A90" s="36" t="s">
        <v>66</v>
      </c>
      <c r="B90" s="355" t="s">
        <v>123</v>
      </c>
      <c r="C90" s="356"/>
      <c r="D90" s="356"/>
      <c r="E90" s="357"/>
      <c r="F90" s="70">
        <f>(0.29+0.02)/100</f>
        <v>3.0999999999999999E-3</v>
      </c>
      <c r="G90" s="55">
        <f t="shared" si="10"/>
        <v>13.98</v>
      </c>
      <c r="H90" s="55">
        <f t="shared" si="10"/>
        <v>34.729999999999997</v>
      </c>
      <c r="I90" s="55">
        <f t="shared" si="10"/>
        <v>14.98</v>
      </c>
      <c r="J90" s="55">
        <f t="shared" si="10"/>
        <v>14.98</v>
      </c>
      <c r="K90" s="55">
        <f t="shared" si="10"/>
        <v>14.98</v>
      </c>
      <c r="L90" s="66"/>
      <c r="M90" s="67"/>
      <c r="N90" s="67"/>
      <c r="O90" s="67"/>
      <c r="P90" s="67"/>
      <c r="Q90" s="67"/>
      <c r="R90" s="52"/>
    </row>
    <row r="91" spans="1:18">
      <c r="A91" s="36" t="s">
        <v>49</v>
      </c>
      <c r="B91" s="355" t="s">
        <v>124</v>
      </c>
      <c r="C91" s="356"/>
      <c r="D91" s="356"/>
      <c r="E91" s="357"/>
      <c r="F91" s="70">
        <v>6.9999999999999999E-4</v>
      </c>
      <c r="G91" s="55">
        <f t="shared" si="10"/>
        <v>3.16</v>
      </c>
      <c r="H91" s="55">
        <f t="shared" si="10"/>
        <v>7.84</v>
      </c>
      <c r="I91" s="55">
        <f t="shared" si="10"/>
        <v>3.38</v>
      </c>
      <c r="J91" s="55">
        <f t="shared" si="10"/>
        <v>3.38</v>
      </c>
      <c r="K91" s="55">
        <f t="shared" si="10"/>
        <v>3.38</v>
      </c>
      <c r="L91" s="66"/>
      <c r="M91" s="67"/>
      <c r="N91" s="67"/>
      <c r="O91" s="67"/>
      <c r="P91" s="67"/>
      <c r="Q91" s="67"/>
      <c r="R91" s="52"/>
    </row>
    <row r="92" spans="1:18">
      <c r="A92" s="36" t="s">
        <v>51</v>
      </c>
      <c r="B92" s="355" t="s">
        <v>125</v>
      </c>
      <c r="C92" s="356"/>
      <c r="D92" s="356"/>
      <c r="E92" s="357"/>
      <c r="F92" s="70">
        <v>1.3899999999999999E-2</v>
      </c>
      <c r="G92" s="55">
        <f t="shared" si="10"/>
        <v>62.69</v>
      </c>
      <c r="H92" s="55">
        <f t="shared" si="10"/>
        <v>155.72</v>
      </c>
      <c r="I92" s="55">
        <f t="shared" si="10"/>
        <v>67.150000000000006</v>
      </c>
      <c r="J92" s="55">
        <f t="shared" si="10"/>
        <v>67.150000000000006</v>
      </c>
      <c r="K92" s="55">
        <f t="shared" si="10"/>
        <v>67.150000000000006</v>
      </c>
      <c r="L92" s="66"/>
      <c r="M92" s="67"/>
      <c r="N92" s="67"/>
      <c r="O92" s="67"/>
      <c r="P92" s="67"/>
      <c r="Q92" s="67"/>
      <c r="R92" s="52"/>
    </row>
    <row r="93" spans="1:18">
      <c r="A93" s="36" t="s">
        <v>53</v>
      </c>
      <c r="B93" s="355" t="s">
        <v>126</v>
      </c>
      <c r="C93" s="356"/>
      <c r="D93" s="356"/>
      <c r="E93" s="357"/>
      <c r="F93" s="70">
        <v>0</v>
      </c>
      <c r="G93" s="55"/>
      <c r="H93" s="55"/>
      <c r="I93" s="55"/>
      <c r="J93" s="55"/>
      <c r="K93" s="55"/>
      <c r="L93" s="66"/>
      <c r="M93" s="67"/>
      <c r="N93" s="67"/>
      <c r="O93" s="67"/>
      <c r="P93" s="67"/>
      <c r="Q93" s="67"/>
      <c r="R93" s="52"/>
    </row>
    <row r="94" spans="1:18">
      <c r="A94" s="358" t="s">
        <v>83</v>
      </c>
      <c r="B94" s="359"/>
      <c r="C94" s="359"/>
      <c r="D94" s="359"/>
      <c r="E94" s="360"/>
      <c r="F94" s="71">
        <f t="shared" ref="F94:K94" si="11">SUM(F88:F93)</f>
        <v>2.0499999999999997E-2</v>
      </c>
      <c r="G94" s="72">
        <f t="shared" si="11"/>
        <v>92.46</v>
      </c>
      <c r="H94" s="72">
        <f t="shared" si="11"/>
        <v>229.66</v>
      </c>
      <c r="I94" s="72">
        <f t="shared" si="11"/>
        <v>99.04</v>
      </c>
      <c r="J94" s="72">
        <f t="shared" si="11"/>
        <v>99.04</v>
      </c>
      <c r="K94" s="72">
        <f t="shared" si="11"/>
        <v>99.04</v>
      </c>
      <c r="L94" s="66"/>
      <c r="M94" s="67"/>
      <c r="N94" s="67"/>
      <c r="O94" s="67"/>
      <c r="P94" s="67"/>
      <c r="Q94" s="67"/>
      <c r="R94" s="52"/>
    </row>
    <row r="95" spans="1:18">
      <c r="A95" s="353" t="s">
        <v>127</v>
      </c>
      <c r="B95" s="353"/>
      <c r="C95" s="353"/>
      <c r="D95" s="353"/>
      <c r="E95" s="353"/>
      <c r="F95" s="353"/>
      <c r="G95" s="353"/>
      <c r="H95" s="353"/>
      <c r="I95" s="353"/>
      <c r="J95" s="353"/>
      <c r="K95" s="353"/>
      <c r="L95" s="73"/>
      <c r="M95" s="73"/>
      <c r="N95" s="73"/>
      <c r="O95" s="73"/>
      <c r="P95" s="73"/>
      <c r="Q95" s="73"/>
      <c r="R95" s="52"/>
    </row>
    <row r="96" spans="1:18">
      <c r="A96" s="361" t="s">
        <v>128</v>
      </c>
      <c r="B96" s="361"/>
      <c r="C96" s="361"/>
      <c r="D96" s="361"/>
      <c r="E96" s="361"/>
      <c r="F96" s="361"/>
      <c r="G96" s="361"/>
      <c r="H96" s="361"/>
      <c r="I96" s="361"/>
      <c r="J96" s="361"/>
      <c r="K96" s="361"/>
      <c r="L96" s="73"/>
      <c r="M96" s="73"/>
      <c r="N96" s="73"/>
      <c r="O96" s="73"/>
      <c r="P96" s="73"/>
      <c r="Q96" s="73"/>
      <c r="R96" s="52"/>
    </row>
    <row r="97" spans="1:18">
      <c r="A97" s="361" t="s">
        <v>129</v>
      </c>
      <c r="B97" s="361"/>
      <c r="C97" s="361"/>
      <c r="D97" s="361"/>
      <c r="E97" s="361"/>
      <c r="F97" s="361"/>
      <c r="G97" s="361"/>
      <c r="H97" s="361"/>
      <c r="I97" s="361"/>
      <c r="J97" s="361"/>
      <c r="K97" s="361"/>
      <c r="L97" s="73"/>
      <c r="M97" s="73"/>
      <c r="N97" s="73"/>
      <c r="O97" s="73"/>
      <c r="P97" s="73"/>
      <c r="Q97" s="73"/>
      <c r="R97" s="52"/>
    </row>
    <row r="98" spans="1:18">
      <c r="A98" s="354"/>
      <c r="B98" s="354"/>
      <c r="C98" s="354"/>
      <c r="D98" s="354"/>
      <c r="E98" s="354"/>
      <c r="F98" s="354"/>
      <c r="G98" s="354"/>
      <c r="H98" s="354"/>
      <c r="I98" s="354"/>
      <c r="J98" s="354"/>
      <c r="K98" s="354"/>
      <c r="L98" s="26"/>
      <c r="M98" s="26"/>
      <c r="N98" s="26"/>
      <c r="O98" s="26"/>
      <c r="P98" s="26"/>
      <c r="Q98" s="26"/>
      <c r="R98" s="26"/>
    </row>
    <row r="99" spans="1:18">
      <c r="A99" s="312" t="s">
        <v>130</v>
      </c>
      <c r="B99" s="312"/>
      <c r="C99" s="312"/>
      <c r="D99" s="312"/>
      <c r="E99" s="312"/>
      <c r="F99" s="312"/>
      <c r="G99" s="312"/>
      <c r="H99" s="312"/>
      <c r="I99" s="312"/>
      <c r="J99" s="312"/>
      <c r="K99" s="312"/>
      <c r="L99" s="67"/>
      <c r="M99" s="67"/>
      <c r="N99" s="67"/>
      <c r="O99" s="67"/>
      <c r="P99" s="67"/>
      <c r="Q99" s="67"/>
      <c r="R99" s="26"/>
    </row>
    <row r="100" spans="1:18">
      <c r="A100" s="31" t="s">
        <v>131</v>
      </c>
      <c r="B100" s="313" t="s">
        <v>132</v>
      </c>
      <c r="C100" s="313"/>
      <c r="D100" s="313"/>
      <c r="E100" s="313"/>
      <c r="F100" s="46" t="s">
        <v>62</v>
      </c>
      <c r="G100" s="32" t="s">
        <v>44</v>
      </c>
      <c r="H100" s="32" t="s">
        <v>44</v>
      </c>
      <c r="I100" s="32" t="s">
        <v>44</v>
      </c>
      <c r="J100" s="32" t="s">
        <v>44</v>
      </c>
      <c r="K100" s="32" t="s">
        <v>44</v>
      </c>
      <c r="L100" s="67"/>
      <c r="M100" s="67"/>
      <c r="N100" s="67"/>
      <c r="O100" s="67"/>
      <c r="P100" s="67"/>
      <c r="Q100" s="67"/>
      <c r="R100" s="26"/>
    </row>
    <row r="101" spans="1:18">
      <c r="A101" s="28" t="s">
        <v>45</v>
      </c>
      <c r="B101" s="306" t="s">
        <v>133</v>
      </c>
      <c r="C101" s="306"/>
      <c r="D101" s="306"/>
      <c r="E101" s="306"/>
      <c r="F101" s="39">
        <v>0</v>
      </c>
      <c r="G101" s="55"/>
      <c r="H101" s="55"/>
      <c r="I101" s="55"/>
      <c r="J101" s="55"/>
      <c r="K101" s="55"/>
      <c r="L101" s="67"/>
      <c r="M101" s="67"/>
      <c r="N101" s="67"/>
      <c r="O101" s="67"/>
      <c r="P101" s="67"/>
      <c r="Q101" s="67"/>
      <c r="R101" s="26"/>
    </row>
    <row r="102" spans="1:18">
      <c r="A102" s="362" t="s">
        <v>83</v>
      </c>
      <c r="B102" s="362"/>
      <c r="C102" s="362"/>
      <c r="D102" s="362"/>
      <c r="E102" s="362"/>
      <c r="F102" s="74"/>
      <c r="G102" s="75"/>
      <c r="H102" s="75"/>
      <c r="I102" s="75"/>
      <c r="J102" s="75"/>
      <c r="K102" s="75"/>
      <c r="L102" s="67"/>
      <c r="M102" s="67"/>
      <c r="N102" s="67"/>
      <c r="O102" s="67"/>
      <c r="P102" s="67"/>
      <c r="Q102" s="67"/>
      <c r="R102" s="26"/>
    </row>
    <row r="103" spans="1:18">
      <c r="A103" s="314" t="s">
        <v>134</v>
      </c>
      <c r="B103" s="314"/>
      <c r="C103" s="314"/>
      <c r="D103" s="314"/>
      <c r="E103" s="314"/>
      <c r="F103" s="314"/>
      <c r="G103" s="314"/>
      <c r="H103" s="314"/>
      <c r="I103" s="314"/>
      <c r="J103" s="314"/>
      <c r="K103" s="314"/>
      <c r="L103" s="73"/>
      <c r="M103" s="73"/>
      <c r="N103" s="73"/>
      <c r="O103" s="73"/>
      <c r="P103" s="73"/>
      <c r="Q103" s="73"/>
      <c r="R103" s="26"/>
    </row>
    <row r="104" spans="1:18">
      <c r="A104" s="341"/>
      <c r="B104" s="341"/>
      <c r="C104" s="341"/>
      <c r="D104" s="341"/>
      <c r="E104" s="341"/>
      <c r="F104" s="341"/>
      <c r="G104" s="341"/>
      <c r="H104" s="341"/>
      <c r="I104" s="341"/>
      <c r="J104" s="341"/>
      <c r="K104" s="341"/>
      <c r="L104" s="26"/>
      <c r="M104" s="26"/>
      <c r="N104" s="26"/>
      <c r="O104" s="26"/>
      <c r="P104" s="26"/>
      <c r="Q104" s="26"/>
      <c r="R104" s="26"/>
    </row>
    <row r="105" spans="1:18">
      <c r="A105" s="312" t="s">
        <v>135</v>
      </c>
      <c r="B105" s="312"/>
      <c r="C105" s="312"/>
      <c r="D105" s="312"/>
      <c r="E105" s="312"/>
      <c r="F105" s="312"/>
      <c r="G105" s="312"/>
      <c r="H105" s="312"/>
      <c r="I105" s="312"/>
      <c r="J105" s="312"/>
      <c r="K105" s="312"/>
      <c r="L105" s="26"/>
      <c r="M105" s="26"/>
      <c r="N105" s="26"/>
      <c r="O105" s="26"/>
      <c r="P105" s="26"/>
      <c r="Q105" s="26"/>
      <c r="R105" s="26"/>
    </row>
    <row r="106" spans="1:18">
      <c r="A106" s="31">
        <v>4</v>
      </c>
      <c r="B106" s="313" t="s">
        <v>136</v>
      </c>
      <c r="C106" s="313"/>
      <c r="D106" s="313"/>
      <c r="E106" s="313"/>
      <c r="F106" s="46" t="s">
        <v>62</v>
      </c>
      <c r="G106" s="32" t="s">
        <v>44</v>
      </c>
      <c r="H106" s="32" t="s">
        <v>44</v>
      </c>
      <c r="I106" s="32" t="s">
        <v>44</v>
      </c>
      <c r="J106" s="32" t="s">
        <v>44</v>
      </c>
      <c r="K106" s="32" t="s">
        <v>44</v>
      </c>
      <c r="L106" s="26"/>
      <c r="M106" s="26"/>
      <c r="N106" s="26"/>
      <c r="O106" s="26"/>
      <c r="P106" s="26"/>
      <c r="Q106" s="26"/>
      <c r="R106" s="26"/>
    </row>
    <row r="107" spans="1:18">
      <c r="A107" s="28" t="s">
        <v>119</v>
      </c>
      <c r="B107" s="306" t="s">
        <v>120</v>
      </c>
      <c r="C107" s="306"/>
      <c r="D107" s="306"/>
      <c r="E107" s="306"/>
      <c r="F107" s="76">
        <f t="shared" ref="F107:K107" si="12">F94</f>
        <v>2.0499999999999997E-2</v>
      </c>
      <c r="G107" s="77">
        <f t="shared" si="12"/>
        <v>92.46</v>
      </c>
      <c r="H107" s="77">
        <f t="shared" si="12"/>
        <v>229.66</v>
      </c>
      <c r="I107" s="77">
        <f t="shared" si="12"/>
        <v>99.04</v>
      </c>
      <c r="J107" s="77">
        <f t="shared" si="12"/>
        <v>99.04</v>
      </c>
      <c r="K107" s="77">
        <f t="shared" si="12"/>
        <v>99.04</v>
      </c>
      <c r="L107" s="26"/>
      <c r="M107" s="26"/>
      <c r="N107" s="26"/>
      <c r="O107" s="26"/>
      <c r="P107" s="26"/>
      <c r="Q107" s="26"/>
      <c r="R107" s="26"/>
    </row>
    <row r="108" spans="1:18">
      <c r="A108" s="28" t="s">
        <v>131</v>
      </c>
      <c r="B108" s="306" t="s">
        <v>132</v>
      </c>
      <c r="C108" s="306"/>
      <c r="D108" s="306"/>
      <c r="E108" s="306"/>
      <c r="F108" s="76"/>
      <c r="G108" s="78"/>
      <c r="H108" s="78"/>
      <c r="I108" s="78"/>
      <c r="J108" s="78"/>
      <c r="K108" s="78"/>
      <c r="L108" s="26"/>
      <c r="M108" s="26"/>
      <c r="N108" s="26"/>
      <c r="O108" s="26"/>
      <c r="P108" s="26"/>
      <c r="Q108" s="26"/>
      <c r="R108" s="26"/>
    </row>
    <row r="109" spans="1:18">
      <c r="A109" s="319" t="s">
        <v>83</v>
      </c>
      <c r="B109" s="319"/>
      <c r="C109" s="319"/>
      <c r="D109" s="319"/>
      <c r="E109" s="319"/>
      <c r="F109" s="63"/>
      <c r="G109" s="63">
        <f>SUM(G107:G108)</f>
        <v>92.46</v>
      </c>
      <c r="H109" s="63">
        <f>SUM(H107:H108)</f>
        <v>229.66</v>
      </c>
      <c r="I109" s="63">
        <f>SUM(I107:I108)</f>
        <v>99.04</v>
      </c>
      <c r="J109" s="63">
        <f>SUM(J107:J108)</f>
        <v>99.04</v>
      </c>
      <c r="K109" s="63">
        <f>SUM(K107:K108)</f>
        <v>99.04</v>
      </c>
      <c r="L109" s="26"/>
      <c r="M109" s="26"/>
      <c r="N109" s="26"/>
      <c r="O109" s="26"/>
      <c r="P109" s="26"/>
      <c r="Q109" s="26"/>
      <c r="R109" s="26"/>
    </row>
    <row r="110" spans="1:18">
      <c r="A110" s="313"/>
      <c r="B110" s="313"/>
      <c r="C110" s="313"/>
      <c r="D110" s="313"/>
      <c r="E110" s="313"/>
      <c r="F110" s="313"/>
      <c r="G110" s="313"/>
      <c r="H110" s="313"/>
      <c r="I110" s="313"/>
      <c r="J110" s="313"/>
      <c r="K110" s="313"/>
      <c r="L110" s="26"/>
      <c r="M110" s="26"/>
      <c r="N110" s="26"/>
      <c r="O110" s="26"/>
      <c r="P110" s="26"/>
      <c r="Q110" s="26"/>
      <c r="R110" s="26"/>
    </row>
    <row r="111" spans="1:18">
      <c r="A111" s="366" t="s">
        <v>137</v>
      </c>
      <c r="B111" s="366"/>
      <c r="C111" s="366"/>
      <c r="D111" s="366"/>
      <c r="E111" s="366"/>
      <c r="F111" s="366"/>
      <c r="G111" s="366"/>
      <c r="H111" s="366"/>
      <c r="I111" s="366"/>
      <c r="J111" s="366"/>
      <c r="K111" s="366"/>
      <c r="L111" s="87"/>
      <c r="M111" s="87"/>
      <c r="N111" s="87"/>
      <c r="O111" s="87"/>
      <c r="P111" s="87"/>
      <c r="Q111" s="87"/>
      <c r="R111" s="87"/>
    </row>
    <row r="112" spans="1:18">
      <c r="A112" s="79">
        <v>5</v>
      </c>
      <c r="B112" s="367" t="s">
        <v>138</v>
      </c>
      <c r="C112" s="367"/>
      <c r="D112" s="367"/>
      <c r="E112" s="367"/>
      <c r="F112" s="79"/>
      <c r="G112" s="79"/>
      <c r="H112" s="79"/>
      <c r="J112" s="79"/>
      <c r="K112" s="79"/>
      <c r="L112" s="87"/>
      <c r="M112" s="87"/>
      <c r="N112" s="87"/>
      <c r="O112" s="87"/>
      <c r="P112" s="87"/>
      <c r="Q112" s="87"/>
      <c r="R112" s="87"/>
    </row>
    <row r="113" spans="1:18">
      <c r="A113" s="36" t="s">
        <v>45</v>
      </c>
      <c r="B113" s="368" t="s">
        <v>139</v>
      </c>
      <c r="C113" s="368"/>
      <c r="D113" s="368"/>
      <c r="E113" s="368"/>
      <c r="F113" s="58"/>
      <c r="G113" s="181">
        <f>SUM(EPI_ENCARREGADO[CUSTO MENSAL])</f>
        <v>172.22285714285715</v>
      </c>
      <c r="H113" s="181">
        <f>SUM(EPI_ENGENHEIRO[CUSTO MENSAL])</f>
        <v>135.38952380952381</v>
      </c>
      <c r="I113" s="181">
        <f>SUM(EPI_TECNICO_ELETRO[CUSTO MENSAL])</f>
        <v>212.14299603174604</v>
      </c>
      <c r="J113" s="181">
        <f>EPI_TECNICO_ELETRO[[#Totals],[CUSTO MENSAL]]</f>
        <v>212.14299603174604</v>
      </c>
      <c r="K113" s="181">
        <f>SUM(EPI_TECNICO_REFRI[CUSTO MENSAL])</f>
        <v>197.48335714285713</v>
      </c>
      <c r="L113" s="80"/>
      <c r="M113" s="80"/>
      <c r="N113" s="80"/>
      <c r="O113" s="80"/>
      <c r="P113" s="80"/>
      <c r="Q113" s="80"/>
      <c r="R113" s="80"/>
    </row>
    <row r="114" spans="1:18">
      <c r="A114" s="53" t="s">
        <v>47</v>
      </c>
      <c r="B114" s="369" t="s">
        <v>140</v>
      </c>
      <c r="C114" s="369"/>
      <c r="D114" s="369"/>
      <c r="E114" s="369"/>
      <c r="F114" s="55"/>
      <c r="G114" s="181">
        <v>0</v>
      </c>
      <c r="H114" s="181">
        <v>0</v>
      </c>
      <c r="I114" s="181">
        <f>SUM(FERRAMENTAL[Custo Mensal])/14</f>
        <v>212.50474305555551</v>
      </c>
      <c r="J114" s="181">
        <f>SUM(FERRAMENTAL[Custo Mensal])/14</f>
        <v>212.50474305555551</v>
      </c>
      <c r="K114" s="181">
        <f>SUM(FERRAMENTAL[Custo Mensal])/14</f>
        <v>212.50474305555551</v>
      </c>
      <c r="L114" s="80"/>
      <c r="M114" s="80"/>
      <c r="N114" s="80"/>
      <c r="O114" s="80"/>
      <c r="P114" s="80"/>
      <c r="Q114" s="80"/>
      <c r="R114" s="80"/>
    </row>
    <row r="115" spans="1:18">
      <c r="A115" s="36" t="s">
        <v>66</v>
      </c>
      <c r="B115" s="368" t="s">
        <v>141</v>
      </c>
      <c r="C115" s="368"/>
      <c r="D115" s="368"/>
      <c r="E115" s="368"/>
      <c r="F115" s="40"/>
      <c r="G115" s="181"/>
      <c r="H115" s="181"/>
      <c r="I115" s="181"/>
      <c r="J115" s="181"/>
      <c r="K115" s="181"/>
      <c r="L115" s="87"/>
      <c r="M115" s="87"/>
      <c r="N115" s="87"/>
      <c r="O115" s="87"/>
      <c r="P115" s="87"/>
      <c r="Q115" s="87"/>
      <c r="R115" s="87"/>
    </row>
    <row r="116" spans="1:18">
      <c r="A116" s="363" t="s">
        <v>83</v>
      </c>
      <c r="B116" s="363"/>
      <c r="C116" s="363"/>
      <c r="D116" s="363"/>
      <c r="E116" s="363"/>
      <c r="F116" s="72"/>
      <c r="G116" s="101">
        <f>SUM(G113:G115)</f>
        <v>172.22285714285715</v>
      </c>
      <c r="H116" s="101">
        <f>SUM(H113:H115)</f>
        <v>135.38952380952381</v>
      </c>
      <c r="I116" s="101">
        <f>SUM(I113:I115)</f>
        <v>424.64773908730155</v>
      </c>
      <c r="J116" s="101">
        <f>SUM(J113:J115)</f>
        <v>424.64773908730155</v>
      </c>
      <c r="K116" s="101">
        <f>SUM(K113:K115)</f>
        <v>409.98810019841267</v>
      </c>
      <c r="L116" s="87"/>
      <c r="M116" s="87"/>
      <c r="N116" s="87"/>
      <c r="O116" s="87"/>
      <c r="P116" s="87"/>
      <c r="Q116" s="87"/>
      <c r="R116" s="87"/>
    </row>
    <row r="117" spans="1:18">
      <c r="A117" s="364" t="s">
        <v>142</v>
      </c>
      <c r="B117" s="364"/>
      <c r="C117" s="364"/>
      <c r="D117" s="364"/>
      <c r="E117" s="364"/>
      <c r="F117" s="364"/>
      <c r="G117" s="364"/>
      <c r="H117" s="364"/>
      <c r="I117" s="364"/>
      <c r="J117" s="364"/>
      <c r="K117" s="364"/>
      <c r="L117" s="87"/>
      <c r="M117" s="87"/>
      <c r="N117" s="87"/>
      <c r="O117" s="87"/>
      <c r="P117" s="87"/>
      <c r="Q117" s="87"/>
      <c r="R117" s="87"/>
    </row>
    <row r="118" spans="1:18">
      <c r="A118" s="365"/>
      <c r="B118" s="365"/>
      <c r="C118" s="365"/>
      <c r="D118" s="365"/>
      <c r="E118" s="365"/>
      <c r="F118" s="365"/>
      <c r="G118" s="365"/>
      <c r="H118" s="365"/>
      <c r="I118" s="365"/>
      <c r="J118" s="365"/>
      <c r="K118" s="365"/>
      <c r="L118" s="87"/>
      <c r="M118" s="87"/>
      <c r="N118" s="87"/>
      <c r="O118" s="87"/>
      <c r="P118" s="87"/>
      <c r="Q118" s="87"/>
      <c r="R118" s="87"/>
    </row>
    <row r="119" spans="1:18">
      <c r="A119" s="312" t="s">
        <v>143</v>
      </c>
      <c r="B119" s="312"/>
      <c r="C119" s="312"/>
      <c r="D119" s="312"/>
      <c r="E119" s="312"/>
      <c r="F119" s="312"/>
      <c r="G119" s="312"/>
      <c r="H119" s="312"/>
      <c r="I119" s="312"/>
      <c r="J119" s="312"/>
      <c r="K119" s="312"/>
      <c r="L119" s="87"/>
      <c r="M119" s="87"/>
      <c r="N119" s="87"/>
      <c r="O119" s="87"/>
      <c r="P119" s="87"/>
      <c r="Q119" s="87"/>
      <c r="R119" s="87"/>
    </row>
    <row r="120" spans="1:18">
      <c r="A120" s="31">
        <v>6</v>
      </c>
      <c r="B120" s="313" t="s">
        <v>144</v>
      </c>
      <c r="C120" s="313"/>
      <c r="D120" s="313"/>
      <c r="E120" s="313"/>
      <c r="F120" s="46" t="s">
        <v>62</v>
      </c>
      <c r="G120" s="81" t="s">
        <v>44</v>
      </c>
      <c r="H120" s="81" t="s">
        <v>44</v>
      </c>
      <c r="I120" s="96" t="s">
        <v>44</v>
      </c>
      <c r="J120" s="96" t="s">
        <v>44</v>
      </c>
      <c r="K120" s="96" t="s">
        <v>44</v>
      </c>
      <c r="L120" s="87"/>
      <c r="M120" s="87"/>
      <c r="N120" s="87"/>
      <c r="O120" s="87"/>
      <c r="P120" s="87"/>
      <c r="Q120" s="87"/>
      <c r="R120" s="87"/>
    </row>
    <row r="121" spans="1:18">
      <c r="A121" s="36" t="s">
        <v>45</v>
      </c>
      <c r="B121" s="315" t="s">
        <v>145</v>
      </c>
      <c r="C121" s="315"/>
      <c r="D121" s="315"/>
      <c r="E121" s="315"/>
      <c r="F121" s="54">
        <v>0.03</v>
      </c>
      <c r="G121" s="55">
        <f>G142*$F121</f>
        <v>261.4843791311057</v>
      </c>
      <c r="H121" s="55">
        <f>H142*$F121</f>
        <v>594.6785673367657</v>
      </c>
      <c r="I121" s="55">
        <f>I142*$F121</f>
        <v>285.45946646708711</v>
      </c>
      <c r="J121" s="55">
        <f>J142*$F121</f>
        <v>285.45946646708711</v>
      </c>
      <c r="K121" s="55">
        <f>K142*$F121</f>
        <v>285.01967730042037</v>
      </c>
      <c r="L121" s="87"/>
      <c r="M121" s="87"/>
      <c r="N121" s="87"/>
      <c r="O121" s="87"/>
      <c r="P121" s="87"/>
      <c r="Q121" s="87"/>
      <c r="R121" s="87"/>
    </row>
    <row r="122" spans="1:18">
      <c r="A122" s="53" t="s">
        <v>47</v>
      </c>
      <c r="B122" s="318" t="s">
        <v>146</v>
      </c>
      <c r="C122" s="318"/>
      <c r="D122" s="318"/>
      <c r="E122" s="318"/>
      <c r="F122" s="54">
        <v>0.03</v>
      </c>
      <c r="G122" s="55">
        <f>$F$122*(G121+G142)</f>
        <v>269.32891050503883</v>
      </c>
      <c r="H122" s="55">
        <f>$F$122*(H121+H142)</f>
        <v>612.51892435686864</v>
      </c>
      <c r="I122" s="55">
        <f>$F$122*(I121+I142)</f>
        <v>294.02325046109974</v>
      </c>
      <c r="J122" s="55">
        <f>$F$122*(J121+J142)</f>
        <v>294.02325046109974</v>
      </c>
      <c r="K122" s="55">
        <f>$F$122*(K121+K142)</f>
        <v>293.57026761943303</v>
      </c>
      <c r="L122" s="87"/>
      <c r="M122" s="87"/>
      <c r="N122" s="87"/>
      <c r="O122" s="87"/>
      <c r="P122" s="87"/>
      <c r="Q122" s="87"/>
      <c r="R122" s="87"/>
    </row>
    <row r="123" spans="1:18">
      <c r="A123" s="53"/>
      <c r="B123" s="370" t="s">
        <v>147</v>
      </c>
      <c r="C123" s="370"/>
      <c r="D123" s="370"/>
      <c r="E123" s="370"/>
      <c r="F123" s="54">
        <f t="shared" ref="F123:K123" si="13">SUM(F121:F122)</f>
        <v>0.06</v>
      </c>
      <c r="G123" s="55">
        <f t="shared" si="13"/>
        <v>530.81328963614453</v>
      </c>
      <c r="H123" s="55">
        <f t="shared" si="13"/>
        <v>1207.1974916936342</v>
      </c>
      <c r="I123" s="55">
        <f t="shared" si="13"/>
        <v>579.48271692818685</v>
      </c>
      <c r="J123" s="55">
        <f t="shared" si="13"/>
        <v>579.48271692818685</v>
      </c>
      <c r="K123" s="55">
        <f t="shared" si="13"/>
        <v>578.58994491985345</v>
      </c>
      <c r="L123" s="87"/>
      <c r="M123" s="87"/>
      <c r="N123" s="87"/>
      <c r="O123" s="87"/>
      <c r="P123" s="87"/>
      <c r="Q123" s="87"/>
      <c r="R123" s="87"/>
    </row>
    <row r="124" spans="1:18">
      <c r="A124" s="53" t="s">
        <v>66</v>
      </c>
      <c r="B124" s="318" t="s">
        <v>148</v>
      </c>
      <c r="C124" s="318"/>
      <c r="D124" s="318"/>
      <c r="E124" s="318"/>
      <c r="F124" s="54"/>
      <c r="G124" s="55"/>
      <c r="H124" s="40"/>
      <c r="I124" s="55"/>
      <c r="J124" s="55"/>
      <c r="K124" s="55"/>
      <c r="L124" s="87"/>
      <c r="M124" s="87"/>
      <c r="N124" s="87"/>
      <c r="O124" s="87"/>
      <c r="P124" s="87"/>
      <c r="Q124" s="87"/>
      <c r="R124" s="87"/>
    </row>
    <row r="125" spans="1:18">
      <c r="A125" s="82"/>
      <c r="B125" s="318" t="s">
        <v>149</v>
      </c>
      <c r="C125" s="318"/>
      <c r="D125" s="318"/>
      <c r="E125" s="318"/>
      <c r="F125" s="54">
        <v>1.6500000000000001E-2</v>
      </c>
      <c r="G125" s="55">
        <f>((G123+G142)/(1-($F$125+$F$126+$F$127+$F$128)))*$F$125</f>
        <v>181.74488124014832</v>
      </c>
      <c r="H125" s="55">
        <f t="shared" ref="H125:K125" si="14">((H123+H142)/(1-($F$125+$F$126+$F$127+$F$128)))*$F$125</f>
        <v>413.33171012288994</v>
      </c>
      <c r="I125" s="55">
        <f t="shared" si="14"/>
        <v>198.40878068637639</v>
      </c>
      <c r="J125" s="55">
        <f t="shared" si="14"/>
        <v>198.40878068637639</v>
      </c>
      <c r="K125" s="55">
        <f t="shared" si="14"/>
        <v>198.10310495105276</v>
      </c>
      <c r="L125" s="87"/>
      <c r="M125" s="87"/>
      <c r="N125" s="87"/>
      <c r="O125" s="87"/>
      <c r="P125" s="87"/>
      <c r="Q125" s="87"/>
      <c r="R125" s="87"/>
    </row>
    <row r="126" spans="1:18">
      <c r="A126" s="82"/>
      <c r="B126" s="318" t="s">
        <v>150</v>
      </c>
      <c r="C126" s="318"/>
      <c r="D126" s="318"/>
      <c r="E126" s="318"/>
      <c r="F126" s="54">
        <v>7.5999999999999998E-2</v>
      </c>
      <c r="G126" s="55">
        <f>((G123+G142)/(1-($F$125+$F$126+$F$127+$F$128)))*$F$126</f>
        <v>837.12793783341033</v>
      </c>
      <c r="H126" s="55">
        <f t="shared" ref="H126:K126" si="15">((H123+H142)/(1-($F$125+$F$126+$F$127+$F$128)))*$F$126</f>
        <v>1903.8309072327049</v>
      </c>
      <c r="I126" s="55">
        <f t="shared" si="15"/>
        <v>913.88286861603672</v>
      </c>
      <c r="J126" s="55">
        <f t="shared" si="15"/>
        <v>913.88286861603672</v>
      </c>
      <c r="K126" s="55">
        <f t="shared" si="15"/>
        <v>912.47490765333384</v>
      </c>
      <c r="L126" s="87"/>
      <c r="M126" s="87"/>
      <c r="N126" s="87"/>
      <c r="O126" s="87"/>
      <c r="P126" s="87"/>
      <c r="Q126" s="87"/>
      <c r="R126" s="87"/>
    </row>
    <row r="127" spans="1:18">
      <c r="A127" s="82"/>
      <c r="B127" s="318" t="s">
        <v>151</v>
      </c>
      <c r="C127" s="318"/>
      <c r="D127" s="318"/>
      <c r="E127" s="318"/>
      <c r="F127" s="54">
        <v>0.05</v>
      </c>
      <c r="G127" s="55">
        <f>((G$123+G142)/(1-($F$125+$F$126+$F$127+$F$128)))*$F$127</f>
        <v>550.74206436408576</v>
      </c>
      <c r="H127" s="55">
        <f t="shared" ref="H127:K127" si="16">((H$123+H142)/(1-($F$125+$F$126+$F$127+$F$128)))*$F$127</f>
        <v>1252.5203337057271</v>
      </c>
      <c r="I127" s="55">
        <f t="shared" si="16"/>
        <v>601.2387293526557</v>
      </c>
      <c r="J127" s="55">
        <f t="shared" si="16"/>
        <v>601.2387293526557</v>
      </c>
      <c r="K127" s="55">
        <f t="shared" si="16"/>
        <v>600.31243924561443</v>
      </c>
      <c r="L127" s="87"/>
      <c r="M127" s="87"/>
      <c r="N127" s="87"/>
      <c r="O127" s="87"/>
      <c r="P127" s="87"/>
      <c r="Q127" s="87"/>
      <c r="R127" s="87"/>
    </row>
    <row r="128" spans="1:18">
      <c r="A128" s="82"/>
      <c r="B128" s="318" t="s">
        <v>152</v>
      </c>
      <c r="C128" s="318"/>
      <c r="D128" s="318"/>
      <c r="E128" s="318"/>
      <c r="F128" s="54">
        <v>1.7999999999999999E-2</v>
      </c>
      <c r="G128" s="55">
        <f>((G123+G142)/(1-($F$125+$F$126+$F$127+$F$128)))*($F$128)</f>
        <v>198.26714317107087</v>
      </c>
      <c r="H128" s="55">
        <f>((H123+H142)/(1-($F$125+$F$126+$F$127+$F$128)))*($F$128)</f>
        <v>450.90732013406171</v>
      </c>
      <c r="I128" s="55">
        <f>((I123+I142)/(1-($F$125+$F$126+$F$127+$F$128)))*($F$128)</f>
        <v>216.44594256695603</v>
      </c>
      <c r="J128" s="55">
        <f>((J123+J142)/(1-($F$125+$F$126+$F$127+$F$128)))*($F$128)</f>
        <v>216.44594256695603</v>
      </c>
      <c r="K128" s="55">
        <f>((K123+K142)/(1-($F$125+$F$126+$F$127+$F$128)))*($F$128)</f>
        <v>216.11247812842117</v>
      </c>
      <c r="L128" s="87"/>
      <c r="M128" s="87"/>
      <c r="N128" s="87"/>
      <c r="O128" s="87"/>
      <c r="P128" s="87"/>
      <c r="Q128" s="87"/>
      <c r="R128" s="87"/>
    </row>
    <row r="129" spans="1:18">
      <c r="A129" s="82"/>
      <c r="B129" s="370" t="s">
        <v>153</v>
      </c>
      <c r="C129" s="370"/>
      <c r="D129" s="370"/>
      <c r="E129" s="370"/>
      <c r="F129" s="54">
        <f t="shared" ref="F129:K129" si="17">SUM(F125:F128)</f>
        <v>0.1605</v>
      </c>
      <c r="G129" s="55">
        <f t="shared" si="17"/>
        <v>1767.8820266087155</v>
      </c>
      <c r="H129" s="55">
        <f t="shared" si="17"/>
        <v>4020.590271195384</v>
      </c>
      <c r="I129" s="55">
        <f t="shared" si="17"/>
        <v>1929.976321222025</v>
      </c>
      <c r="J129" s="55">
        <f t="shared" si="17"/>
        <v>1929.976321222025</v>
      </c>
      <c r="K129" s="55">
        <f t="shared" si="17"/>
        <v>1927.0029299784223</v>
      </c>
      <c r="L129" s="87"/>
      <c r="M129" s="87"/>
      <c r="N129" s="87"/>
      <c r="O129" s="87"/>
      <c r="P129" s="87"/>
      <c r="Q129" s="87"/>
      <c r="R129" s="87"/>
    </row>
    <row r="130" spans="1:18">
      <c r="A130" s="363" t="s">
        <v>83</v>
      </c>
      <c r="B130" s="363"/>
      <c r="C130" s="363"/>
      <c r="D130" s="363"/>
      <c r="E130" s="363"/>
      <c r="F130" s="71">
        <f>SUM(F125:F128,F123)</f>
        <v>0.2205</v>
      </c>
      <c r="G130" s="72">
        <f>SUM(G123+G129)</f>
        <v>2298.6953162448599</v>
      </c>
      <c r="H130" s="72">
        <f>SUM(H123+H129)</f>
        <v>5227.7877628890183</v>
      </c>
      <c r="I130" s="72">
        <f>SUM(I123+I129)</f>
        <v>2509.4590381502121</v>
      </c>
      <c r="J130" s="72">
        <f>SUM(J123+J129)</f>
        <v>2509.4590381502121</v>
      </c>
      <c r="K130" s="72">
        <f>SUM(K123+K129)</f>
        <v>2505.592874898276</v>
      </c>
      <c r="L130" s="87"/>
      <c r="M130" s="87"/>
      <c r="N130" s="87"/>
      <c r="O130" s="87"/>
      <c r="P130" s="87"/>
      <c r="Q130" s="87"/>
      <c r="R130" s="87"/>
    </row>
    <row r="131" spans="1:18">
      <c r="A131" s="371" t="s">
        <v>154</v>
      </c>
      <c r="B131" s="371"/>
      <c r="C131" s="371"/>
      <c r="D131" s="371"/>
      <c r="E131" s="371"/>
      <c r="F131" s="371"/>
      <c r="G131" s="371"/>
      <c r="H131" s="371"/>
      <c r="I131" s="371"/>
      <c r="J131" s="371"/>
      <c r="K131" s="371"/>
      <c r="L131" s="87"/>
      <c r="M131" s="87"/>
      <c r="N131" s="87"/>
      <c r="O131" s="87"/>
      <c r="P131" s="87"/>
      <c r="Q131" s="87"/>
      <c r="R131" s="87"/>
    </row>
    <row r="132" spans="1:18">
      <c r="A132" s="371" t="s">
        <v>155</v>
      </c>
      <c r="B132" s="371"/>
      <c r="C132" s="371"/>
      <c r="D132" s="371"/>
      <c r="E132" s="371"/>
      <c r="F132" s="371"/>
      <c r="G132" s="371"/>
      <c r="H132" s="371"/>
      <c r="I132" s="371"/>
      <c r="J132" s="371"/>
      <c r="K132" s="371"/>
      <c r="L132" s="87"/>
      <c r="M132" s="87"/>
      <c r="N132" s="87"/>
      <c r="O132" s="87"/>
      <c r="P132" s="87"/>
      <c r="Q132" s="87"/>
      <c r="R132" s="87"/>
    </row>
    <row r="133" spans="1:18">
      <c r="A133" s="318" t="s">
        <v>1165</v>
      </c>
      <c r="B133" s="318"/>
      <c r="C133" s="318"/>
      <c r="D133" s="318"/>
      <c r="E133" s="318"/>
      <c r="F133" s="318"/>
      <c r="G133" s="318"/>
      <c r="H133" s="318"/>
      <c r="I133" s="318"/>
      <c r="J133" s="318"/>
      <c r="K133" s="318"/>
      <c r="L133" s="87"/>
      <c r="M133" s="87"/>
      <c r="N133" s="87"/>
      <c r="O133" s="87"/>
      <c r="P133" s="87"/>
      <c r="Q133" s="87"/>
      <c r="R133" s="87"/>
    </row>
    <row r="134" spans="1:18">
      <c r="A134" s="306"/>
      <c r="B134" s="306"/>
      <c r="C134" s="306"/>
      <c r="D134" s="306"/>
      <c r="E134" s="306"/>
      <c r="F134" s="306"/>
      <c r="G134" s="306"/>
      <c r="H134" s="306"/>
      <c r="I134" s="306"/>
      <c r="J134" s="306"/>
      <c r="K134" s="306"/>
      <c r="L134" s="87"/>
      <c r="M134" s="87"/>
      <c r="N134" s="87"/>
      <c r="O134" s="87"/>
      <c r="P134" s="87"/>
      <c r="Q134" s="87"/>
      <c r="R134" s="87"/>
    </row>
    <row r="135" spans="1:18">
      <c r="A135" s="312" t="s">
        <v>156</v>
      </c>
      <c r="B135" s="312"/>
      <c r="C135" s="312"/>
      <c r="D135" s="312"/>
      <c r="E135" s="312"/>
      <c r="F135" s="312"/>
      <c r="G135" s="312"/>
      <c r="H135" s="312"/>
      <c r="I135" s="312"/>
      <c r="J135" s="312"/>
      <c r="K135" s="312"/>
      <c r="L135" s="29"/>
      <c r="M135" s="29"/>
      <c r="N135" s="29"/>
      <c r="O135" s="29"/>
      <c r="P135" s="29"/>
      <c r="Q135" s="29"/>
      <c r="R135" s="29"/>
    </row>
    <row r="136" spans="1:18" ht="63.75">
      <c r="A136" s="28"/>
      <c r="B136" s="307" t="s">
        <v>157</v>
      </c>
      <c r="C136" s="307"/>
      <c r="D136" s="307"/>
      <c r="E136" s="307"/>
      <c r="F136" s="307"/>
      <c r="G136" s="88" t="s">
        <v>18</v>
      </c>
      <c r="H136" s="88" t="s">
        <v>19</v>
      </c>
      <c r="I136" s="88" t="s">
        <v>20</v>
      </c>
      <c r="J136" s="88" t="s">
        <v>21</v>
      </c>
      <c r="K136" s="88" t="s">
        <v>22</v>
      </c>
      <c r="L136" s="26"/>
      <c r="M136" s="26"/>
      <c r="N136" s="26"/>
      <c r="O136" s="26"/>
      <c r="P136" s="26"/>
      <c r="Q136" s="26"/>
      <c r="R136" s="26"/>
    </row>
    <row r="137" spans="1:18">
      <c r="A137" s="28" t="s">
        <v>45</v>
      </c>
      <c r="B137" s="307" t="s">
        <v>158</v>
      </c>
      <c r="C137" s="307"/>
      <c r="D137" s="307"/>
      <c r="E137" s="307"/>
      <c r="F137" s="307"/>
      <c r="G137" s="30">
        <f>G22</f>
        <v>4510.3100000000004</v>
      </c>
      <c r="H137" s="30">
        <f>H22</f>
        <v>11202.84</v>
      </c>
      <c r="I137" s="30">
        <f>I22</f>
        <v>4831.2939999999999</v>
      </c>
      <c r="J137" s="30">
        <f>J22</f>
        <v>4831.2939999999999</v>
      </c>
      <c r="K137" s="30">
        <f>K22</f>
        <v>4831.2939999999999</v>
      </c>
      <c r="L137" s="26"/>
      <c r="M137" s="26"/>
      <c r="N137" s="26"/>
      <c r="O137" s="26"/>
      <c r="P137" s="26"/>
      <c r="Q137" s="26"/>
      <c r="R137" s="26"/>
    </row>
    <row r="138" spans="1:18">
      <c r="A138" s="28" t="s">
        <v>47</v>
      </c>
      <c r="B138" s="307" t="s">
        <v>159</v>
      </c>
      <c r="C138" s="307"/>
      <c r="D138" s="307"/>
      <c r="E138" s="307"/>
      <c r="F138" s="307"/>
      <c r="G138" s="30">
        <f>G71</f>
        <v>3622.7331138939999</v>
      </c>
      <c r="H138" s="30">
        <f>H71</f>
        <v>7463.8093874159986</v>
      </c>
      <c r="I138" s="30">
        <f>I71</f>
        <v>3819.2538098156001</v>
      </c>
      <c r="J138" s="30">
        <f>J71</f>
        <v>3819.2538098156001</v>
      </c>
      <c r="K138" s="30">
        <f>K71</f>
        <v>3819.2538098156001</v>
      </c>
      <c r="L138" s="26"/>
      <c r="M138" s="26"/>
      <c r="N138" s="26"/>
      <c r="O138" s="26"/>
      <c r="P138" s="26"/>
      <c r="Q138" s="26"/>
      <c r="R138" s="26"/>
    </row>
    <row r="139" spans="1:18">
      <c r="A139" s="28" t="s">
        <v>66</v>
      </c>
      <c r="B139" s="307" t="s">
        <v>160</v>
      </c>
      <c r="C139" s="307"/>
      <c r="D139" s="307"/>
      <c r="E139" s="307"/>
      <c r="F139" s="307"/>
      <c r="G139" s="30">
        <f>G81</f>
        <v>318.42</v>
      </c>
      <c r="H139" s="30">
        <f>H81</f>
        <v>790.92000000000007</v>
      </c>
      <c r="I139" s="30">
        <f>I81</f>
        <v>341.08</v>
      </c>
      <c r="J139" s="30">
        <f>J81</f>
        <v>341.08</v>
      </c>
      <c r="K139" s="30">
        <f>K81</f>
        <v>341.08</v>
      </c>
      <c r="L139" s="26"/>
      <c r="M139" s="26"/>
      <c r="N139" s="26"/>
      <c r="O139" s="26"/>
      <c r="P139" s="26"/>
      <c r="Q139" s="26"/>
      <c r="R139" s="26"/>
    </row>
    <row r="140" spans="1:18">
      <c r="A140" s="28" t="s">
        <v>49</v>
      </c>
      <c r="B140" s="307" t="s">
        <v>161</v>
      </c>
      <c r="C140" s="307"/>
      <c r="D140" s="307"/>
      <c r="E140" s="307"/>
      <c r="F140" s="307"/>
      <c r="G140" s="30">
        <f>G109</f>
        <v>92.46</v>
      </c>
      <c r="H140" s="30">
        <f>H109</f>
        <v>229.66</v>
      </c>
      <c r="I140" s="30">
        <f>I109</f>
        <v>99.04</v>
      </c>
      <c r="J140" s="30">
        <f>J109</f>
        <v>99.04</v>
      </c>
      <c r="K140" s="30">
        <f>K109</f>
        <v>99.04</v>
      </c>
      <c r="L140" s="26"/>
      <c r="M140" s="26"/>
      <c r="N140" s="26"/>
      <c r="O140" s="26"/>
      <c r="P140" s="26"/>
      <c r="Q140" s="26"/>
      <c r="R140" s="26"/>
    </row>
    <row r="141" spans="1:18">
      <c r="A141" s="28" t="s">
        <v>51</v>
      </c>
      <c r="B141" s="307" t="s">
        <v>162</v>
      </c>
      <c r="C141" s="307"/>
      <c r="D141" s="307"/>
      <c r="E141" s="307"/>
      <c r="F141" s="307"/>
      <c r="G141" s="30">
        <f>G116</f>
        <v>172.22285714285715</v>
      </c>
      <c r="H141" s="30">
        <f>H116</f>
        <v>135.38952380952381</v>
      </c>
      <c r="I141" s="30">
        <f>I116</f>
        <v>424.64773908730155</v>
      </c>
      <c r="J141" s="30">
        <f>J116</f>
        <v>424.64773908730155</v>
      </c>
      <c r="K141" s="30">
        <f>K116</f>
        <v>409.98810019841267</v>
      </c>
      <c r="L141" s="26"/>
      <c r="M141" s="26"/>
      <c r="N141" s="26"/>
      <c r="O141" s="26"/>
      <c r="P141" s="26"/>
      <c r="Q141" s="26"/>
      <c r="R141" s="26"/>
    </row>
    <row r="142" spans="1:18">
      <c r="A142" s="83"/>
      <c r="B142" s="307" t="s">
        <v>163</v>
      </c>
      <c r="C142" s="307"/>
      <c r="D142" s="307"/>
      <c r="E142" s="307"/>
      <c r="F142" s="307"/>
      <c r="G142" s="30">
        <f>SUM(G137:G141)</f>
        <v>8716.1459710368563</v>
      </c>
      <c r="H142" s="30">
        <f>SUM(H137:H141)</f>
        <v>19822.618911225523</v>
      </c>
      <c r="I142" s="30">
        <f>SUM(I137:I141)</f>
        <v>9515.3155489029032</v>
      </c>
      <c r="J142" s="30">
        <f>SUM(J137:J141)</f>
        <v>9515.3155489029032</v>
      </c>
      <c r="K142" s="30">
        <f>SUM(K137:K141)</f>
        <v>9500.655910014013</v>
      </c>
      <c r="L142" s="26"/>
      <c r="M142" s="26"/>
      <c r="N142" s="26"/>
      <c r="O142" s="26"/>
      <c r="P142" s="170"/>
      <c r="Q142" s="26"/>
      <c r="R142" s="26"/>
    </row>
    <row r="143" spans="1:18">
      <c r="A143" s="28" t="s">
        <v>53</v>
      </c>
      <c r="B143" s="307" t="s">
        <v>164</v>
      </c>
      <c r="C143" s="307"/>
      <c r="D143" s="307"/>
      <c r="E143" s="307"/>
      <c r="F143" s="307"/>
      <c r="G143" s="30">
        <f>G130</f>
        <v>2298.6953162448599</v>
      </c>
      <c r="H143" s="30">
        <f t="shared" ref="H143:K143" si="18">H130</f>
        <v>5227.7877628890183</v>
      </c>
      <c r="I143" s="30">
        <f t="shared" si="18"/>
        <v>2509.4590381502121</v>
      </c>
      <c r="J143" s="30">
        <f t="shared" si="18"/>
        <v>2509.4590381502121</v>
      </c>
      <c r="K143" s="30">
        <f t="shared" si="18"/>
        <v>2505.592874898276</v>
      </c>
      <c r="L143" s="26"/>
      <c r="M143" s="26"/>
      <c r="N143" s="26"/>
      <c r="O143" s="26"/>
      <c r="P143" s="170"/>
      <c r="Q143" s="26"/>
      <c r="R143" s="26"/>
    </row>
    <row r="144" spans="1:18">
      <c r="A144" s="362" t="s">
        <v>165</v>
      </c>
      <c r="B144" s="362"/>
      <c r="C144" s="362"/>
      <c r="D144" s="362"/>
      <c r="E144" s="362"/>
      <c r="F144" s="362"/>
      <c r="G144" s="84">
        <f>ROUND(SUM(G142:G143),2)</f>
        <v>11014.84</v>
      </c>
      <c r="H144" s="84">
        <f t="shared" ref="H144:K144" si="19">ROUND(SUM(H142:H143),2)</f>
        <v>25050.41</v>
      </c>
      <c r="I144" s="84">
        <f t="shared" si="19"/>
        <v>12024.77</v>
      </c>
      <c r="J144" s="84">
        <f t="shared" si="19"/>
        <v>12024.77</v>
      </c>
      <c r="K144" s="84">
        <f t="shared" si="19"/>
        <v>12006.25</v>
      </c>
      <c r="L144" s="29"/>
      <c r="M144" s="29"/>
      <c r="N144" s="29"/>
      <c r="O144" s="29"/>
      <c r="P144" s="29"/>
      <c r="Q144" s="29"/>
      <c r="R144" s="29"/>
    </row>
    <row r="145" spans="1:18">
      <c r="A145" s="362" t="s">
        <v>166</v>
      </c>
      <c r="B145" s="362"/>
      <c r="C145" s="362"/>
      <c r="D145" s="362"/>
      <c r="E145" s="362"/>
      <c r="F145" s="362"/>
      <c r="G145" s="85">
        <f>G144*G7</f>
        <v>11014.84</v>
      </c>
      <c r="H145" s="85">
        <f>H144*H7</f>
        <v>25050.41</v>
      </c>
      <c r="I145" s="85">
        <f>I144*I7</f>
        <v>24049.54</v>
      </c>
      <c r="J145" s="85">
        <f>J144*J7</f>
        <v>72148.62</v>
      </c>
      <c r="K145" s="85">
        <f>K144*K7</f>
        <v>72037.5</v>
      </c>
      <c r="L145" s="29"/>
      <c r="M145" s="29"/>
      <c r="N145" s="29"/>
      <c r="O145" s="29"/>
      <c r="P145" s="29"/>
      <c r="Q145" s="29"/>
      <c r="R145" s="29"/>
    </row>
    <row r="146" spans="1:18" ht="14.25" customHeight="1">
      <c r="A146" s="302" t="s">
        <v>167</v>
      </c>
      <c r="B146" s="303"/>
      <c r="C146" s="303"/>
      <c r="D146" s="304"/>
      <c r="E146" s="175" t="s">
        <v>168</v>
      </c>
      <c r="F146" s="175">
        <v>8</v>
      </c>
      <c r="G146" s="86">
        <f>G145*F146</f>
        <v>88118.720000000001</v>
      </c>
      <c r="H146" s="86">
        <f>H145*F146</f>
        <v>200403.28</v>
      </c>
      <c r="I146" s="86">
        <f>I145*F146</f>
        <v>192396.32</v>
      </c>
      <c r="J146" s="86">
        <f>J145*F146</f>
        <v>577188.96</v>
      </c>
      <c r="K146" s="86">
        <f>K145*F146</f>
        <v>576300</v>
      </c>
      <c r="L146" s="29"/>
      <c r="M146" s="29"/>
      <c r="N146" s="29"/>
      <c r="O146" s="29"/>
      <c r="P146" s="29"/>
      <c r="Q146" s="29"/>
      <c r="R146" s="29"/>
    </row>
    <row r="147" spans="1:18" ht="15" customHeight="1">
      <c r="A147" s="311" t="s">
        <v>169</v>
      </c>
      <c r="B147" s="311"/>
      <c r="C147" s="311"/>
      <c r="D147" s="311"/>
      <c r="E147" s="311"/>
      <c r="F147" s="311"/>
      <c r="G147" s="311"/>
      <c r="H147" s="311"/>
      <c r="I147" s="311"/>
      <c r="J147" s="311"/>
      <c r="K147" s="100">
        <f>SUM(G146:M146)</f>
        <v>1634407.28</v>
      </c>
      <c r="L147" s="29"/>
      <c r="M147" s="29"/>
      <c r="N147" s="29"/>
      <c r="O147" s="29"/>
      <c r="P147" s="29"/>
      <c r="Q147" s="29"/>
      <c r="R147" s="29"/>
    </row>
    <row r="148" spans="1:18">
      <c r="A148" s="26"/>
      <c r="B148" s="26"/>
      <c r="C148" s="26"/>
      <c r="D148" s="26"/>
      <c r="E148" s="26"/>
      <c r="F148" s="26"/>
      <c r="L148" s="22"/>
      <c r="M148" s="26"/>
      <c r="N148" s="26"/>
      <c r="O148" s="26"/>
      <c r="P148" s="26"/>
      <c r="Q148" s="26"/>
      <c r="R148" s="26"/>
    </row>
    <row r="149" spans="1:18" ht="15">
      <c r="A149"/>
      <c r="B149"/>
      <c r="C149"/>
      <c r="D149"/>
      <c r="E149"/>
      <c r="F149"/>
      <c r="G149"/>
      <c r="H149"/>
      <c r="I149"/>
      <c r="J149"/>
      <c r="K149"/>
      <c r="L149" s="29"/>
      <c r="M149" s="29"/>
      <c r="N149" s="29"/>
      <c r="O149" s="29"/>
      <c r="P149" s="29"/>
      <c r="Q149" s="29"/>
      <c r="R149" s="29"/>
    </row>
    <row r="150" spans="1:18" ht="15">
      <c r="A150"/>
      <c r="B150"/>
      <c r="C150"/>
      <c r="D150"/>
      <c r="E150"/>
      <c r="F150"/>
      <c r="G150"/>
      <c r="H150"/>
      <c r="I150"/>
      <c r="J150"/>
      <c r="K150"/>
      <c r="L150" s="26"/>
      <c r="M150" s="26"/>
      <c r="N150" s="26"/>
      <c r="O150" s="26"/>
      <c r="P150" s="26"/>
      <c r="Q150" s="26"/>
      <c r="R150" s="26"/>
    </row>
    <row r="151" spans="1:18" ht="15">
      <c r="A151"/>
      <c r="B151"/>
      <c r="C151"/>
      <c r="D151"/>
      <c r="E151"/>
      <c r="F151"/>
      <c r="G151"/>
      <c r="H151"/>
      <c r="I151"/>
      <c r="J151"/>
      <c r="K151"/>
      <c r="L151" s="22"/>
      <c r="M151" s="26"/>
      <c r="N151" s="26"/>
      <c r="O151" s="26"/>
      <c r="P151" s="26"/>
      <c r="Q151" s="26"/>
      <c r="R151" s="26"/>
    </row>
    <row r="152" spans="1:18" ht="15">
      <c r="A152"/>
      <c r="B152"/>
      <c r="C152"/>
      <c r="D152"/>
      <c r="E152"/>
      <c r="F152"/>
      <c r="G152"/>
      <c r="H152"/>
      <c r="I152"/>
      <c r="J152"/>
      <c r="K152"/>
      <c r="L152" s="22"/>
      <c r="M152" s="26"/>
      <c r="N152" s="26"/>
      <c r="O152" s="26"/>
      <c r="P152" s="26"/>
      <c r="Q152" s="26"/>
      <c r="R152" s="26"/>
    </row>
    <row r="153" spans="1:18" ht="15">
      <c r="A153"/>
      <c r="B153"/>
      <c r="C153"/>
      <c r="D153"/>
      <c r="E153"/>
      <c r="F153"/>
      <c r="G153"/>
      <c r="H153"/>
      <c r="I153"/>
      <c r="J153"/>
      <c r="K153"/>
    </row>
    <row r="154" spans="1:18" ht="15">
      <c r="A154"/>
      <c r="B154"/>
      <c r="C154"/>
      <c r="D154"/>
      <c r="E154"/>
      <c r="F154"/>
      <c r="G154"/>
      <c r="H154"/>
      <c r="I154"/>
      <c r="J154"/>
      <c r="K154"/>
    </row>
    <row r="155" spans="1:18" ht="15">
      <c r="A155"/>
      <c r="B155"/>
      <c r="C155"/>
      <c r="D155"/>
      <c r="E155"/>
      <c r="F155"/>
      <c r="G155"/>
      <c r="H155"/>
      <c r="I155"/>
      <c r="J155"/>
      <c r="K155"/>
    </row>
    <row r="156" spans="1:18" ht="15">
      <c r="A156"/>
      <c r="B156"/>
      <c r="C156"/>
      <c r="D156"/>
      <c r="E156"/>
      <c r="F156"/>
      <c r="G156"/>
      <c r="H156"/>
      <c r="I156"/>
      <c r="J156"/>
      <c r="K156"/>
    </row>
    <row r="157" spans="1:18" ht="15">
      <c r="A157"/>
      <c r="B157"/>
      <c r="C157"/>
      <c r="D157"/>
      <c r="E157"/>
      <c r="F157"/>
      <c r="G157"/>
      <c r="H157"/>
      <c r="I157"/>
      <c r="J157"/>
      <c r="K157"/>
    </row>
    <row r="158" spans="1:18" ht="15">
      <c r="A158"/>
      <c r="B158"/>
      <c r="C158"/>
      <c r="D158"/>
      <c r="E158"/>
      <c r="F158"/>
      <c r="G158"/>
      <c r="H158"/>
      <c r="I158"/>
      <c r="J158"/>
      <c r="K158"/>
    </row>
    <row r="159" spans="1:18" ht="15">
      <c r="A159"/>
      <c r="B159"/>
      <c r="C159"/>
      <c r="D159"/>
      <c r="E159"/>
      <c r="F159"/>
      <c r="G159"/>
      <c r="H159"/>
      <c r="I159"/>
      <c r="J159"/>
      <c r="K159"/>
    </row>
    <row r="160" spans="1:18" ht="15">
      <c r="A160"/>
      <c r="B160"/>
      <c r="C160"/>
      <c r="D160"/>
      <c r="E160"/>
      <c r="F160"/>
      <c r="G160"/>
      <c r="H160"/>
      <c r="I160"/>
      <c r="J160"/>
      <c r="K160"/>
    </row>
    <row r="161" spans="1:11" s="262" customFormat="1" ht="15">
      <c r="A161"/>
      <c r="B161"/>
      <c r="C161"/>
      <c r="D161"/>
      <c r="E161"/>
      <c r="F161"/>
      <c r="G161"/>
      <c r="H161"/>
      <c r="I161"/>
      <c r="J161"/>
      <c r="K161"/>
    </row>
    <row r="162" spans="1:11" ht="15">
      <c r="A162"/>
      <c r="B162"/>
      <c r="C162"/>
      <c r="D162"/>
      <c r="E162"/>
      <c r="F162"/>
      <c r="G162"/>
      <c r="H162"/>
      <c r="I162"/>
      <c r="J162"/>
      <c r="K162"/>
    </row>
    <row r="163" spans="1:11" ht="15">
      <c r="A163"/>
      <c r="B163"/>
      <c r="C163"/>
      <c r="D163"/>
      <c r="E163"/>
      <c r="F163"/>
      <c r="G163"/>
      <c r="H163"/>
      <c r="I163"/>
      <c r="J163"/>
      <c r="K163"/>
    </row>
    <row r="164" spans="1:11" s="180" customFormat="1" ht="15">
      <c r="A164"/>
      <c r="B164"/>
      <c r="C164"/>
      <c r="D164"/>
      <c r="E164"/>
      <c r="F164"/>
      <c r="G164"/>
      <c r="H164"/>
      <c r="I164"/>
      <c r="J164"/>
      <c r="K164"/>
    </row>
    <row r="165" spans="1:11" s="180" customFormat="1" ht="15">
      <c r="A165"/>
      <c r="B165"/>
      <c r="C165"/>
      <c r="D165"/>
      <c r="E165"/>
      <c r="F165"/>
      <c r="G165"/>
      <c r="H165"/>
      <c r="I165"/>
      <c r="J165"/>
      <c r="K165"/>
    </row>
    <row r="166" spans="1:11" s="180" customFormat="1" ht="15">
      <c r="A166"/>
      <c r="B166"/>
      <c r="C166"/>
      <c r="D166"/>
      <c r="E166"/>
      <c r="F166"/>
      <c r="G166"/>
      <c r="H166"/>
      <c r="I166"/>
      <c r="J166"/>
      <c r="K166"/>
    </row>
    <row r="167" spans="1:11" ht="15">
      <c r="A167"/>
      <c r="B167"/>
      <c r="C167"/>
      <c r="D167"/>
      <c r="E167"/>
      <c r="F167"/>
      <c r="G167"/>
      <c r="H167"/>
      <c r="I167"/>
      <c r="J167"/>
      <c r="K167"/>
    </row>
    <row r="168" spans="1:11" s="180" customFormat="1" ht="14.25" customHeight="1">
      <c r="A168"/>
      <c r="B168"/>
      <c r="C168"/>
      <c r="D168"/>
      <c r="E168"/>
      <c r="F168"/>
      <c r="G168"/>
      <c r="H168"/>
      <c r="I168"/>
      <c r="J168"/>
      <c r="K168"/>
    </row>
  </sheetData>
  <mergeCells count="151">
    <mergeCell ref="A1:K1"/>
    <mergeCell ref="A2:F2"/>
    <mergeCell ref="A3:F3"/>
    <mergeCell ref="A4:F4"/>
    <mergeCell ref="A5:F5"/>
    <mergeCell ref="A6:F6"/>
    <mergeCell ref="A14:K14"/>
    <mergeCell ref="B15:E15"/>
    <mergeCell ref="B16:E16"/>
    <mergeCell ref="B17:E17"/>
    <mergeCell ref="B18:E18"/>
    <mergeCell ref="B19:E19"/>
    <mergeCell ref="A7:F7"/>
    <mergeCell ref="A8:F8"/>
    <mergeCell ref="A9:F9"/>
    <mergeCell ref="A10:F10"/>
    <mergeCell ref="A11:F11"/>
    <mergeCell ref="A12:F12"/>
    <mergeCell ref="A26:K26"/>
    <mergeCell ref="B27:E27"/>
    <mergeCell ref="B28:E28"/>
    <mergeCell ref="B29:E29"/>
    <mergeCell ref="B30:E30"/>
    <mergeCell ref="B31:E31"/>
    <mergeCell ref="B20:E20"/>
    <mergeCell ref="B21:E21"/>
    <mergeCell ref="A22:E22"/>
    <mergeCell ref="A23:K23"/>
    <mergeCell ref="A24:K24"/>
    <mergeCell ref="A25:K25"/>
    <mergeCell ref="B39:E39"/>
    <mergeCell ref="B40:E40"/>
    <mergeCell ref="B41:E41"/>
    <mergeCell ref="B42:E42"/>
    <mergeCell ref="B43:E43"/>
    <mergeCell ref="B44:E44"/>
    <mergeCell ref="A32:E32"/>
    <mergeCell ref="A33:K33"/>
    <mergeCell ref="A34:K34"/>
    <mergeCell ref="A35:K35"/>
    <mergeCell ref="A37:K37"/>
    <mergeCell ref="B38:E38"/>
    <mergeCell ref="N51:N52"/>
    <mergeCell ref="O51:O52"/>
    <mergeCell ref="B52:E52"/>
    <mergeCell ref="B45:E45"/>
    <mergeCell ref="B46:E46"/>
    <mergeCell ref="A47:E47"/>
    <mergeCell ref="A48:K48"/>
    <mergeCell ref="A49:K49"/>
    <mergeCell ref="A50:K50"/>
    <mergeCell ref="B53:E53"/>
    <mergeCell ref="B54:E54"/>
    <mergeCell ref="B55:E55"/>
    <mergeCell ref="B56:E56"/>
    <mergeCell ref="B57:E57"/>
    <mergeCell ref="B58:E58"/>
    <mergeCell ref="A51:K51"/>
    <mergeCell ref="L51:L52"/>
    <mergeCell ref="M51:M52"/>
    <mergeCell ref="A65:K65"/>
    <mergeCell ref="A66:K66"/>
    <mergeCell ref="B67:E67"/>
    <mergeCell ref="B68:E68"/>
    <mergeCell ref="B69:E69"/>
    <mergeCell ref="B70:E70"/>
    <mergeCell ref="B59:E59"/>
    <mergeCell ref="B60:E60"/>
    <mergeCell ref="A61:E61"/>
    <mergeCell ref="A62:K62"/>
    <mergeCell ref="A63:K63"/>
    <mergeCell ref="A64:K64"/>
    <mergeCell ref="L78:R78"/>
    <mergeCell ref="B79:E79"/>
    <mergeCell ref="B80:E80"/>
    <mergeCell ref="A71:E71"/>
    <mergeCell ref="A72:K72"/>
    <mergeCell ref="A73:K73"/>
    <mergeCell ref="B74:E74"/>
    <mergeCell ref="B75:E75"/>
    <mergeCell ref="L75:R75"/>
    <mergeCell ref="A81:E81"/>
    <mergeCell ref="A82:K82"/>
    <mergeCell ref="A83:K83"/>
    <mergeCell ref="A84:K84"/>
    <mergeCell ref="A85:K85"/>
    <mergeCell ref="A86:K86"/>
    <mergeCell ref="B76:E76"/>
    <mergeCell ref="B77:E77"/>
    <mergeCell ref="B78:E78"/>
    <mergeCell ref="B93:E93"/>
    <mergeCell ref="A94:E94"/>
    <mergeCell ref="A95:K95"/>
    <mergeCell ref="A96:K96"/>
    <mergeCell ref="A97:K97"/>
    <mergeCell ref="A98:K98"/>
    <mergeCell ref="B87:E87"/>
    <mergeCell ref="B88:E88"/>
    <mergeCell ref="B89:E89"/>
    <mergeCell ref="B90:E90"/>
    <mergeCell ref="B91:E91"/>
    <mergeCell ref="B92:E92"/>
    <mergeCell ref="A105:K105"/>
    <mergeCell ref="B106:E106"/>
    <mergeCell ref="B107:E107"/>
    <mergeCell ref="B108:E108"/>
    <mergeCell ref="A109:E109"/>
    <mergeCell ref="A110:K110"/>
    <mergeCell ref="A99:K99"/>
    <mergeCell ref="B100:E100"/>
    <mergeCell ref="B101:E101"/>
    <mergeCell ref="A102:E102"/>
    <mergeCell ref="A103:K103"/>
    <mergeCell ref="A104:K104"/>
    <mergeCell ref="A117:K117"/>
    <mergeCell ref="A118:K118"/>
    <mergeCell ref="A119:K119"/>
    <mergeCell ref="B120:E120"/>
    <mergeCell ref="B121:E121"/>
    <mergeCell ref="B122:E122"/>
    <mergeCell ref="A111:K111"/>
    <mergeCell ref="B112:E112"/>
    <mergeCell ref="B113:E113"/>
    <mergeCell ref="B114:E114"/>
    <mergeCell ref="B115:E115"/>
    <mergeCell ref="A116:E116"/>
    <mergeCell ref="B129:E129"/>
    <mergeCell ref="A130:E130"/>
    <mergeCell ref="A131:K131"/>
    <mergeCell ref="A132:K132"/>
    <mergeCell ref="A133:K133"/>
    <mergeCell ref="A134:K134"/>
    <mergeCell ref="B123:E123"/>
    <mergeCell ref="B124:E124"/>
    <mergeCell ref="B125:E125"/>
    <mergeCell ref="B126:E126"/>
    <mergeCell ref="B127:E127"/>
    <mergeCell ref="B128:E128"/>
    <mergeCell ref="A147:J147"/>
    <mergeCell ref="B141:F141"/>
    <mergeCell ref="B142:F142"/>
    <mergeCell ref="B143:F143"/>
    <mergeCell ref="A144:F144"/>
    <mergeCell ref="A145:F145"/>
    <mergeCell ref="A146:D146"/>
    <mergeCell ref="A135:K135"/>
    <mergeCell ref="B136:F136"/>
    <mergeCell ref="B137:F137"/>
    <mergeCell ref="B138:F138"/>
    <mergeCell ref="B139:F139"/>
    <mergeCell ref="B140:F140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185D-2BD0-4F18-BC62-313538C7E898}">
  <sheetPr codeName="Folha3">
    <tabColor rgb="FFFF6600"/>
  </sheetPr>
  <dimension ref="A1:M125"/>
  <sheetViews>
    <sheetView showGridLines="0" topLeftCell="A72" workbookViewId="0">
      <selection activeCell="J18" sqref="J18"/>
    </sheetView>
  </sheetViews>
  <sheetFormatPr defaultRowHeight="12.75"/>
  <cols>
    <col min="1" max="1" width="10.7109375" style="3" customWidth="1"/>
    <col min="2" max="2" width="120.28515625" style="3" customWidth="1"/>
    <col min="3" max="3" width="13" style="6" bestFit="1" customWidth="1"/>
    <col min="4" max="4" width="11.7109375" style="6" bestFit="1" customWidth="1"/>
    <col min="5" max="5" width="17.140625" style="6" bestFit="1" customWidth="1"/>
    <col min="6" max="6" width="13.5703125" style="151" customWidth="1"/>
    <col min="7" max="7" width="14.140625" style="6" customWidth="1"/>
    <col min="8" max="8" width="21.7109375" style="6" customWidth="1"/>
    <col min="9" max="9" width="14" style="6" customWidth="1"/>
    <col min="10" max="10" width="13.28515625" style="151" bestFit="1" customWidth="1"/>
    <col min="11" max="11" width="13.28515625" style="151" customWidth="1"/>
    <col min="12" max="16384" width="9.140625" style="3"/>
  </cols>
  <sheetData>
    <row r="1" spans="1:11">
      <c r="A1" s="141" t="s">
        <v>170</v>
      </c>
      <c r="B1" s="141"/>
      <c r="C1" s="153"/>
      <c r="D1" s="153"/>
      <c r="E1" s="153"/>
      <c r="F1" s="154"/>
      <c r="G1" s="153"/>
      <c r="H1" s="153"/>
      <c r="I1" s="153"/>
      <c r="J1" s="154"/>
      <c r="K1" s="154"/>
    </row>
    <row r="2" spans="1:11" ht="25.5">
      <c r="A2" s="142" t="s">
        <v>171</v>
      </c>
      <c r="B2" s="142" t="s">
        <v>172</v>
      </c>
      <c r="C2" s="143" t="s">
        <v>173</v>
      </c>
      <c r="D2" s="143" t="s">
        <v>174</v>
      </c>
      <c r="E2" s="143" t="s">
        <v>175</v>
      </c>
      <c r="F2" s="150" t="s">
        <v>176</v>
      </c>
      <c r="G2" s="143" t="s">
        <v>177</v>
      </c>
      <c r="H2" s="143" t="s">
        <v>178</v>
      </c>
      <c r="I2" s="143" t="s">
        <v>179</v>
      </c>
      <c r="J2" s="150" t="s">
        <v>180</v>
      </c>
      <c r="K2" s="150" t="s">
        <v>181</v>
      </c>
    </row>
    <row r="3" spans="1:11">
      <c r="A3" s="144">
        <v>1</v>
      </c>
      <c r="B3" s="145" t="s">
        <v>182</v>
      </c>
      <c r="C3" s="6">
        <v>12893</v>
      </c>
      <c r="D3" s="6" t="s">
        <v>183</v>
      </c>
      <c r="E3" s="149">
        <v>46082</v>
      </c>
      <c r="F3" s="151">
        <v>73.930000000000007</v>
      </c>
      <c r="G3" s="6">
        <v>12</v>
      </c>
      <c r="H3" s="6">
        <v>1</v>
      </c>
      <c r="I3" s="6">
        <v>165.98</v>
      </c>
      <c r="J3" s="151">
        <f>IFERROR(EPI_ENGENHEIRO[[#This Row],[CUSTO UNI.]]/(EPI_ENGENHEIRO[[#This Row],[RECOMPRA (MESES)]]*EPI_ENGENHEIRO[[#This Row],[COMPARTILHAMENTO]]),"")</f>
        <v>6.1608333333333336</v>
      </c>
      <c r="K3" s="151">
        <f>IFERROR(EPI_ENGENHEIRO[[#This Row],[CUSTO MENSAL]]/EPI_ENGENHEIRO[[#This Row],[HORAS TRAB. NO MÊS]],"")</f>
        <v>3.7117925854520631E-2</v>
      </c>
    </row>
    <row r="4" spans="1:11">
      <c r="A4" s="144">
        <v>2</v>
      </c>
      <c r="B4" s="145" t="s">
        <v>184</v>
      </c>
      <c r="C4" s="6">
        <v>12894</v>
      </c>
      <c r="D4" s="6" t="s">
        <v>183</v>
      </c>
      <c r="E4" s="149">
        <v>46082</v>
      </c>
      <c r="F4" s="151">
        <v>20.11</v>
      </c>
      <c r="G4" s="6">
        <v>7</v>
      </c>
      <c r="H4" s="6">
        <v>1</v>
      </c>
      <c r="I4" s="6">
        <v>165.98</v>
      </c>
      <c r="J4" s="151">
        <f>IFERROR(EPI_ENGENHEIRO[[#This Row],[CUSTO UNI.]]/(EPI_ENGENHEIRO[[#This Row],[RECOMPRA (MESES)]]*EPI_ENGENHEIRO[[#This Row],[COMPARTILHAMENTO]]),"")</f>
        <v>2.8728571428571428</v>
      </c>
      <c r="K4" s="151">
        <f>IFERROR(EPI_ENGENHEIRO[[#This Row],[CUSTO MENSAL]]/EPI_ENGENHEIRO[[#This Row],[HORAS TRAB. NO MÊS]],"")</f>
        <v>1.7308453686330539E-2</v>
      </c>
    </row>
    <row r="5" spans="1:11">
      <c r="A5" s="144">
        <v>3</v>
      </c>
      <c r="B5" s="145" t="s">
        <v>185</v>
      </c>
      <c r="C5" s="6">
        <v>12895</v>
      </c>
      <c r="D5" s="6" t="s">
        <v>183</v>
      </c>
      <c r="E5" s="149">
        <v>46082</v>
      </c>
      <c r="F5" s="151">
        <v>13.5</v>
      </c>
      <c r="G5" s="6">
        <v>12</v>
      </c>
      <c r="H5" s="6">
        <v>1</v>
      </c>
      <c r="I5" s="6">
        <v>165.98</v>
      </c>
      <c r="J5" s="151">
        <f>IFERROR(EPI_ENGENHEIRO[[#This Row],[CUSTO UNI.]]/(EPI_ENGENHEIRO[[#This Row],[RECOMPRA (MESES)]]*EPI_ENGENHEIRO[[#This Row],[COMPARTILHAMENTO]]),"")</f>
        <v>1.125</v>
      </c>
      <c r="K5" s="151">
        <f>IFERROR(EPI_ENGENHEIRO[[#This Row],[CUSTO MENSAL]]/EPI_ENGENHEIRO[[#This Row],[HORAS TRAB. NO MÊS]],"")</f>
        <v>6.7779250512109901E-3</v>
      </c>
    </row>
    <row r="6" spans="1:11">
      <c r="A6" s="144">
        <v>4</v>
      </c>
      <c r="B6" s="145" t="s">
        <v>186</v>
      </c>
      <c r="C6" s="6">
        <v>36142</v>
      </c>
      <c r="D6" s="6" t="s">
        <v>183</v>
      </c>
      <c r="E6" s="149">
        <v>46082</v>
      </c>
      <c r="F6" s="151">
        <v>2.0099999999999998</v>
      </c>
      <c r="G6" s="6">
        <v>1</v>
      </c>
      <c r="H6" s="6">
        <v>1</v>
      </c>
      <c r="I6" s="6">
        <v>165.98</v>
      </c>
      <c r="J6" s="151">
        <f>IFERROR(EPI_ENGENHEIRO[[#This Row],[CUSTO UNI.]]/(EPI_ENGENHEIRO[[#This Row],[RECOMPRA (MESES)]]*EPI_ENGENHEIRO[[#This Row],[COMPARTILHAMENTO]]),"")</f>
        <v>2.0099999999999998</v>
      </c>
      <c r="K6" s="151">
        <f>IFERROR(EPI_ENGENHEIRO[[#This Row],[CUSTO MENSAL]]/EPI_ENGENHEIRO[[#This Row],[HORAS TRAB. NO MÊS]],"")</f>
        <v>1.2109892758163633E-2</v>
      </c>
    </row>
    <row r="7" spans="1:11">
      <c r="A7" s="144">
        <v>5</v>
      </c>
      <c r="B7" s="145" t="s">
        <v>187</v>
      </c>
      <c r="C7" s="6">
        <v>36146</v>
      </c>
      <c r="D7" s="6" t="s">
        <v>183</v>
      </c>
      <c r="E7" s="149">
        <v>46082</v>
      </c>
      <c r="F7" s="151">
        <v>215.77</v>
      </c>
      <c r="G7" s="6">
        <v>4</v>
      </c>
      <c r="H7" s="6">
        <v>2</v>
      </c>
      <c r="I7" s="6">
        <v>165.98</v>
      </c>
      <c r="J7" s="151">
        <f>IFERROR(EPI_ENGENHEIRO[[#This Row],[CUSTO UNI.]]/(EPI_ENGENHEIRO[[#This Row],[RECOMPRA (MESES)]]*EPI_ENGENHEIRO[[#This Row],[COMPARTILHAMENTO]]),"")</f>
        <v>26.971250000000001</v>
      </c>
      <c r="K7" s="151">
        <f>IFERROR(EPI_ENGENHEIRO[[#This Row],[CUSTO MENSAL]]/EPI_ENGENHEIRO[[#This Row],[HORAS TRAB. NO MÊS]],"")</f>
        <v>0.16249698758886616</v>
      </c>
    </row>
    <row r="8" spans="1:11">
      <c r="A8" s="144">
        <v>6</v>
      </c>
      <c r="B8" s="145" t="s">
        <v>188</v>
      </c>
      <c r="C8" s="6">
        <v>36148</v>
      </c>
      <c r="D8" s="6" t="s">
        <v>183</v>
      </c>
      <c r="E8" s="149">
        <v>46082</v>
      </c>
      <c r="F8" s="151">
        <v>148.77000000000001</v>
      </c>
      <c r="G8" s="6">
        <v>12</v>
      </c>
      <c r="H8" s="6">
        <v>2</v>
      </c>
      <c r="I8" s="6">
        <v>165.98</v>
      </c>
      <c r="J8" s="151">
        <f>IFERROR(EPI_ENGENHEIRO[[#This Row],[CUSTO UNI.]]/(EPI_ENGENHEIRO[[#This Row],[RECOMPRA (MESES)]]*EPI_ENGENHEIRO[[#This Row],[COMPARTILHAMENTO]]),"")</f>
        <v>6.1987500000000004</v>
      </c>
      <c r="K8" s="151">
        <f>IFERROR(EPI_ENGENHEIRO[[#This Row],[CUSTO MENSAL]]/EPI_ENGENHEIRO[[#This Row],[HORAS TRAB. NO MÊS]],"")</f>
        <v>3.7346367032172555E-2</v>
      </c>
    </row>
    <row r="9" spans="1:11">
      <c r="A9" s="144">
        <v>7</v>
      </c>
      <c r="B9" s="145" t="s">
        <v>189</v>
      </c>
      <c r="C9" s="6">
        <v>36149</v>
      </c>
      <c r="D9" s="6" t="s">
        <v>183</v>
      </c>
      <c r="E9" s="149">
        <v>46082</v>
      </c>
      <c r="F9" s="151">
        <v>167.38</v>
      </c>
      <c r="G9" s="6">
        <v>6</v>
      </c>
      <c r="H9" s="6">
        <v>2</v>
      </c>
      <c r="I9" s="6">
        <v>165.98</v>
      </c>
      <c r="J9" s="151">
        <f>IFERROR(EPI_ENGENHEIRO[[#This Row],[CUSTO UNI.]]/(EPI_ENGENHEIRO[[#This Row],[RECOMPRA (MESES)]]*EPI_ENGENHEIRO[[#This Row],[COMPARTILHAMENTO]]),"")</f>
        <v>13.948333333333332</v>
      </c>
      <c r="K9" s="151">
        <f>IFERROR(EPI_ENGENHEIRO[[#This Row],[CUSTO MENSAL]]/EPI_ENGENHEIRO[[#This Row],[HORAS TRAB. NO MÊS]],"")</f>
        <v>8.4036229264570023E-2</v>
      </c>
    </row>
    <row r="10" spans="1:11">
      <c r="A10" s="144">
        <v>8</v>
      </c>
      <c r="B10" s="145" t="s">
        <v>190</v>
      </c>
      <c r="C10" s="6">
        <v>36152</v>
      </c>
      <c r="D10" s="6" t="s">
        <v>183</v>
      </c>
      <c r="E10" s="149">
        <v>46082</v>
      </c>
      <c r="F10" s="151">
        <v>5.18</v>
      </c>
      <c r="G10" s="6">
        <v>2</v>
      </c>
      <c r="H10" s="6">
        <v>1</v>
      </c>
      <c r="I10" s="6">
        <v>165.98</v>
      </c>
      <c r="J10" s="151">
        <f>IFERROR(EPI_ENGENHEIRO[[#This Row],[CUSTO UNI.]]/(EPI_ENGENHEIRO[[#This Row],[RECOMPRA (MESES)]]*EPI_ENGENHEIRO[[#This Row],[COMPARTILHAMENTO]]),"")</f>
        <v>2.59</v>
      </c>
      <c r="K10" s="151">
        <f>IFERROR(EPI_ENGENHEIRO[[#This Row],[CUSTO MENSAL]]/EPI_ENGENHEIRO[[#This Row],[HORAS TRAB. NO MÊS]],"")</f>
        <v>1.5604289673454633E-2</v>
      </c>
    </row>
    <row r="11" spans="1:11">
      <c r="A11" s="144">
        <v>9</v>
      </c>
      <c r="B11" s="145" t="s">
        <v>191</v>
      </c>
      <c r="C11" s="6">
        <v>36153</v>
      </c>
      <c r="D11" s="6" t="s">
        <v>183</v>
      </c>
      <c r="E11" s="149">
        <v>46082</v>
      </c>
      <c r="F11" s="151">
        <v>190.87</v>
      </c>
      <c r="G11" s="6">
        <v>6</v>
      </c>
      <c r="H11" s="6">
        <v>2</v>
      </c>
      <c r="I11" s="6">
        <v>165.98</v>
      </c>
      <c r="J11" s="151">
        <f>IFERROR(EPI_ENGENHEIRO[[#This Row],[CUSTO UNI.]]/(EPI_ENGENHEIRO[[#This Row],[RECOMPRA (MESES)]]*EPI_ENGENHEIRO[[#This Row],[COMPARTILHAMENTO]]),"")</f>
        <v>15.905833333333334</v>
      </c>
      <c r="K11" s="151">
        <f>IFERROR(EPI_ENGENHEIRO[[#This Row],[CUSTO MENSAL]]/EPI_ENGENHEIRO[[#This Row],[HORAS TRAB. NO MÊS]],"")</f>
        <v>9.5829818853677154E-2</v>
      </c>
    </row>
    <row r="12" spans="1:11">
      <c r="A12" s="144">
        <v>10</v>
      </c>
      <c r="B12" s="145" t="s">
        <v>192</v>
      </c>
      <c r="C12" s="6">
        <v>45267</v>
      </c>
      <c r="D12" s="6" t="s">
        <v>183</v>
      </c>
      <c r="E12" s="149">
        <v>46082</v>
      </c>
      <c r="F12" s="151">
        <v>172.82</v>
      </c>
      <c r="G12" s="6">
        <v>3</v>
      </c>
      <c r="H12" s="6">
        <v>1</v>
      </c>
      <c r="I12" s="6">
        <v>165.98</v>
      </c>
      <c r="J12" s="151">
        <f>IFERROR(EPI_ENGENHEIRO[[#This Row],[CUSTO UNI.]]/(EPI_ENGENHEIRO[[#This Row],[RECOMPRA (MESES)]]*EPI_ENGENHEIRO[[#This Row],[COMPARTILHAMENTO]]),"")</f>
        <v>57.606666666666662</v>
      </c>
      <c r="K12" s="151">
        <f>IFERROR(EPI_ENGENHEIRO[[#This Row],[CUSTO MENSAL]]/EPI_ENGENHEIRO[[#This Row],[HORAS TRAB. NO MÊS]],"")</f>
        <v>0.34706992810378762</v>
      </c>
    </row>
    <row r="13" spans="1:11">
      <c r="A13" s="147" t="s">
        <v>83</v>
      </c>
      <c r="B13" s="148"/>
      <c r="C13" s="155"/>
      <c r="D13" s="155"/>
      <c r="E13" s="155"/>
      <c r="F13" s="156"/>
      <c r="G13" s="155"/>
      <c r="H13" s="155"/>
      <c r="I13" s="155"/>
      <c r="J13" s="156">
        <f>SUBTOTAL(109,EPI_ENGENHEIRO[CUSTO MENSAL])</f>
        <v>135.38952380952381</v>
      </c>
      <c r="K13" s="156">
        <f>SUBTOTAL(109,EPI_ENGENHEIRO[CUSTO POR HORA])</f>
        <v>0.81569781786675399</v>
      </c>
    </row>
    <row r="15" spans="1:11">
      <c r="A15" s="141" t="s">
        <v>193</v>
      </c>
      <c r="B15" s="141"/>
      <c r="C15" s="153"/>
      <c r="D15" s="153"/>
      <c r="E15" s="153"/>
      <c r="F15" s="154"/>
      <c r="G15" s="153"/>
      <c r="H15" s="153"/>
      <c r="I15" s="153"/>
      <c r="J15" s="154"/>
      <c r="K15" s="154"/>
    </row>
    <row r="16" spans="1:11" ht="25.5">
      <c r="A16" s="142" t="s">
        <v>171</v>
      </c>
      <c r="B16" s="142" t="s">
        <v>172</v>
      </c>
      <c r="C16" s="143" t="s">
        <v>173</v>
      </c>
      <c r="D16" s="143" t="s">
        <v>174</v>
      </c>
      <c r="E16" s="143" t="s">
        <v>175</v>
      </c>
      <c r="F16" s="150" t="s">
        <v>176</v>
      </c>
      <c r="G16" s="143" t="s">
        <v>177</v>
      </c>
      <c r="H16" s="143" t="s">
        <v>178</v>
      </c>
      <c r="I16" s="143" t="s">
        <v>179</v>
      </c>
      <c r="J16" s="150" t="s">
        <v>180</v>
      </c>
      <c r="K16" s="150" t="s">
        <v>181</v>
      </c>
    </row>
    <row r="17" spans="1:13" ht="15" customHeight="1">
      <c r="A17" s="144">
        <v>1</v>
      </c>
      <c r="B17" s="145" t="s">
        <v>182</v>
      </c>
      <c r="C17" s="6">
        <v>12893</v>
      </c>
      <c r="D17" s="6" t="s">
        <v>183</v>
      </c>
      <c r="E17" s="149">
        <v>46082</v>
      </c>
      <c r="F17" s="151">
        <v>73.930000000000007</v>
      </c>
      <c r="G17" s="6">
        <v>12</v>
      </c>
      <c r="H17" s="6">
        <v>1</v>
      </c>
      <c r="I17" s="6">
        <v>165.98</v>
      </c>
      <c r="J17" s="151">
        <f>IFERROR(EPI_ENCARREGADO[[#This Row],[CUSTO UNI.]]/(EPI_ENCARREGADO[[#This Row],[RECOMPRA (MESES)]]*EPI_ENCARREGADO[[#This Row],[COMPARTILHAMENTO]]),"")</f>
        <v>6.1608333333333336</v>
      </c>
      <c r="K17" s="151">
        <f>IFERROR(EPI_ENCARREGADO[[#This Row],[CUSTO MENSAL]]/EPI_ENCARREGADO[[#This Row],[HORAS TRAB. NO MÊS]],"")</f>
        <v>3.7117925854520631E-2</v>
      </c>
    </row>
    <row r="18" spans="1:13" ht="15" customHeight="1">
      <c r="A18" s="144">
        <v>2</v>
      </c>
      <c r="B18" s="145" t="s">
        <v>184</v>
      </c>
      <c r="C18" s="6">
        <v>12894</v>
      </c>
      <c r="D18" s="6" t="s">
        <v>183</v>
      </c>
      <c r="E18" s="149">
        <v>46082</v>
      </c>
      <c r="F18" s="151">
        <v>20.11</v>
      </c>
      <c r="G18" s="6">
        <v>7</v>
      </c>
      <c r="H18" s="6">
        <v>1</v>
      </c>
      <c r="I18" s="6">
        <v>165.98</v>
      </c>
      <c r="J18" s="151">
        <f>IFERROR(EPI_ENCARREGADO[[#This Row],[CUSTO UNI.]]/(EPI_ENCARREGADO[[#This Row],[RECOMPRA (MESES)]]*EPI_ENCARREGADO[[#This Row],[COMPARTILHAMENTO]]),"")</f>
        <v>2.8728571428571428</v>
      </c>
      <c r="K18" s="151">
        <f>IFERROR(EPI_ENCARREGADO[[#This Row],[CUSTO MENSAL]]/EPI_ENCARREGADO[[#This Row],[HORAS TRAB. NO MÊS]],"")</f>
        <v>1.7308453686330539E-2</v>
      </c>
    </row>
    <row r="19" spans="1:13" ht="15" customHeight="1">
      <c r="A19" s="144">
        <v>3</v>
      </c>
      <c r="B19" s="145" t="s">
        <v>185</v>
      </c>
      <c r="C19" s="6">
        <v>12895</v>
      </c>
      <c r="D19" s="6" t="s">
        <v>183</v>
      </c>
      <c r="E19" s="149">
        <v>46082</v>
      </c>
      <c r="F19" s="151">
        <v>13.5</v>
      </c>
      <c r="G19" s="6">
        <v>12</v>
      </c>
      <c r="H19" s="6">
        <v>1</v>
      </c>
      <c r="I19" s="6">
        <v>165.98</v>
      </c>
      <c r="J19" s="151">
        <f>IFERROR(EPI_ENCARREGADO[[#This Row],[CUSTO UNI.]]/(EPI_ENCARREGADO[[#This Row],[RECOMPRA (MESES)]]*EPI_ENCARREGADO[[#This Row],[COMPARTILHAMENTO]]),"")</f>
        <v>1.125</v>
      </c>
      <c r="K19" s="151">
        <f>IFERROR(EPI_ENCARREGADO[[#This Row],[CUSTO MENSAL]]/EPI_ENCARREGADO[[#This Row],[HORAS TRAB. NO MÊS]],"")</f>
        <v>6.7779250512109901E-3</v>
      </c>
    </row>
    <row r="20" spans="1:13" ht="15" customHeight="1">
      <c r="A20" s="144">
        <v>4</v>
      </c>
      <c r="B20" s="145" t="s">
        <v>186</v>
      </c>
      <c r="C20" s="6">
        <v>36142</v>
      </c>
      <c r="D20" s="6" t="s">
        <v>183</v>
      </c>
      <c r="E20" s="149">
        <v>46082</v>
      </c>
      <c r="F20" s="151">
        <v>2.0099999999999998</v>
      </c>
      <c r="G20" s="6">
        <v>1</v>
      </c>
      <c r="H20" s="6">
        <v>1</v>
      </c>
      <c r="I20" s="6">
        <v>165.98</v>
      </c>
      <c r="J20" s="151">
        <f>IFERROR(EPI_ENCARREGADO[[#This Row],[CUSTO UNI.]]/(EPI_ENCARREGADO[[#This Row],[RECOMPRA (MESES)]]*EPI_ENCARREGADO[[#This Row],[COMPARTILHAMENTO]]),"")</f>
        <v>2.0099999999999998</v>
      </c>
      <c r="K20" s="151">
        <f>IFERROR(EPI_ENCARREGADO[[#This Row],[CUSTO MENSAL]]/EPI_ENCARREGADO[[#This Row],[HORAS TRAB. NO MÊS]],"")</f>
        <v>1.2109892758163633E-2</v>
      </c>
    </row>
    <row r="21" spans="1:13">
      <c r="A21" s="144">
        <v>5</v>
      </c>
      <c r="B21" s="145" t="s">
        <v>187</v>
      </c>
      <c r="C21" s="6">
        <v>36146</v>
      </c>
      <c r="D21" s="6" t="s">
        <v>183</v>
      </c>
      <c r="E21" s="149">
        <v>46082</v>
      </c>
      <c r="F21" s="151">
        <v>215.77</v>
      </c>
      <c r="G21" s="6">
        <v>4</v>
      </c>
      <c r="H21" s="6">
        <v>2</v>
      </c>
      <c r="I21" s="6">
        <v>165.98</v>
      </c>
      <c r="J21" s="151">
        <f>IFERROR(EPI_ENCARREGADO[[#This Row],[CUSTO UNI.]]/(EPI_ENCARREGADO[[#This Row],[RECOMPRA (MESES)]]*EPI_ENCARREGADO[[#This Row],[COMPARTILHAMENTO]]),"")</f>
        <v>26.971250000000001</v>
      </c>
      <c r="K21" s="151">
        <f>IFERROR(EPI_ENCARREGADO[[#This Row],[CUSTO MENSAL]]/EPI_ENCARREGADO[[#This Row],[HORAS TRAB. NO MÊS]],"")</f>
        <v>0.16249698758886616</v>
      </c>
    </row>
    <row r="22" spans="1:13" ht="15" customHeight="1">
      <c r="A22" s="144">
        <v>6</v>
      </c>
      <c r="B22" s="145" t="s">
        <v>188</v>
      </c>
      <c r="C22" s="6">
        <v>36148</v>
      </c>
      <c r="D22" s="6" t="s">
        <v>183</v>
      </c>
      <c r="E22" s="149">
        <v>46082</v>
      </c>
      <c r="F22" s="151">
        <v>148.77000000000001</v>
      </c>
      <c r="G22" s="6">
        <v>12</v>
      </c>
      <c r="H22" s="6">
        <v>2</v>
      </c>
      <c r="I22" s="6">
        <v>165.98</v>
      </c>
      <c r="J22" s="151">
        <f>IFERROR(EPI_ENCARREGADO[[#This Row],[CUSTO UNI.]]/(EPI_ENCARREGADO[[#This Row],[RECOMPRA (MESES)]]*EPI_ENCARREGADO[[#This Row],[COMPARTILHAMENTO]]),"")</f>
        <v>6.1987500000000004</v>
      </c>
      <c r="K22" s="151">
        <f>IFERROR(EPI_ENCARREGADO[[#This Row],[CUSTO MENSAL]]/EPI_ENCARREGADO[[#This Row],[HORAS TRAB. NO MÊS]],"")</f>
        <v>3.7346367032172555E-2</v>
      </c>
      <c r="M22" s="146"/>
    </row>
    <row r="23" spans="1:13" ht="15" customHeight="1">
      <c r="A23" s="144">
        <v>7</v>
      </c>
      <c r="B23" s="145" t="s">
        <v>189</v>
      </c>
      <c r="C23" s="6">
        <v>36149</v>
      </c>
      <c r="D23" s="6" t="s">
        <v>183</v>
      </c>
      <c r="E23" s="149">
        <v>46082</v>
      </c>
      <c r="F23" s="151">
        <v>167.38</v>
      </c>
      <c r="G23" s="6">
        <v>6</v>
      </c>
      <c r="H23" s="6">
        <v>2</v>
      </c>
      <c r="I23" s="6">
        <v>165.98</v>
      </c>
      <c r="J23" s="151">
        <f>IFERROR(EPI_ENCARREGADO[[#This Row],[CUSTO UNI.]]/(EPI_ENCARREGADO[[#This Row],[RECOMPRA (MESES)]]*EPI_ENCARREGADO[[#This Row],[COMPARTILHAMENTO]]),"")</f>
        <v>13.948333333333332</v>
      </c>
      <c r="K23" s="151">
        <f>IFERROR(EPI_ENCARREGADO[[#This Row],[CUSTO MENSAL]]/EPI_ENCARREGADO[[#This Row],[HORAS TRAB. NO MÊS]],"")</f>
        <v>8.4036229264570023E-2</v>
      </c>
    </row>
    <row r="24" spans="1:13" ht="15" customHeight="1">
      <c r="A24" s="144">
        <v>8</v>
      </c>
      <c r="B24" s="145" t="s">
        <v>190</v>
      </c>
      <c r="C24" s="6">
        <v>36152</v>
      </c>
      <c r="D24" s="6" t="s">
        <v>183</v>
      </c>
      <c r="E24" s="149">
        <v>46082</v>
      </c>
      <c r="F24" s="151">
        <v>5.18</v>
      </c>
      <c r="G24" s="6">
        <v>2</v>
      </c>
      <c r="H24" s="6">
        <v>1</v>
      </c>
      <c r="I24" s="6">
        <v>165.98</v>
      </c>
      <c r="J24" s="151">
        <f>IFERROR(EPI_ENCARREGADO[[#This Row],[CUSTO UNI.]]/(EPI_ENCARREGADO[[#This Row],[RECOMPRA (MESES)]]*EPI_ENCARREGADO[[#This Row],[COMPARTILHAMENTO]]),"")</f>
        <v>2.59</v>
      </c>
      <c r="K24" s="151">
        <f>IFERROR(EPI_ENCARREGADO[[#This Row],[CUSTO MENSAL]]/EPI_ENCARREGADO[[#This Row],[HORAS TRAB. NO MÊS]],"")</f>
        <v>1.5604289673454633E-2</v>
      </c>
    </row>
    <row r="25" spans="1:13" ht="15" customHeight="1">
      <c r="A25" s="144">
        <v>9</v>
      </c>
      <c r="B25" s="145" t="s">
        <v>191</v>
      </c>
      <c r="C25" s="6">
        <v>36153</v>
      </c>
      <c r="D25" s="6" t="s">
        <v>183</v>
      </c>
      <c r="E25" s="149">
        <v>46082</v>
      </c>
      <c r="F25" s="151">
        <v>190.87</v>
      </c>
      <c r="G25" s="6">
        <v>6</v>
      </c>
      <c r="H25" s="6">
        <v>2</v>
      </c>
      <c r="I25" s="6">
        <v>165.98</v>
      </c>
      <c r="J25" s="151">
        <f>IFERROR(EPI_ENCARREGADO[[#This Row],[CUSTO UNI.]]/(EPI_ENCARREGADO[[#This Row],[RECOMPRA (MESES)]]*EPI_ENCARREGADO[[#This Row],[COMPARTILHAMENTO]]),"")</f>
        <v>15.905833333333334</v>
      </c>
      <c r="K25" s="151">
        <f>IFERROR(EPI_ENCARREGADO[[#This Row],[CUSTO MENSAL]]/EPI_ENCARREGADO[[#This Row],[HORAS TRAB. NO MÊS]],"")</f>
        <v>9.5829818853677154E-2</v>
      </c>
    </row>
    <row r="26" spans="1:13" ht="15" customHeight="1">
      <c r="A26" s="144">
        <v>10</v>
      </c>
      <c r="B26" s="145" t="s">
        <v>192</v>
      </c>
      <c r="C26" s="6">
        <v>45267</v>
      </c>
      <c r="D26" s="6" t="s">
        <v>183</v>
      </c>
      <c r="E26" s="149">
        <v>46082</v>
      </c>
      <c r="F26" s="151">
        <v>172.82</v>
      </c>
      <c r="G26" s="6">
        <v>3</v>
      </c>
      <c r="H26" s="6">
        <v>1</v>
      </c>
      <c r="I26" s="6">
        <v>165.98</v>
      </c>
      <c r="J26" s="151">
        <f>IFERROR(EPI_ENCARREGADO[[#This Row],[CUSTO UNI.]]/(EPI_ENCARREGADO[[#This Row],[RECOMPRA (MESES)]]*EPI_ENCARREGADO[[#This Row],[COMPARTILHAMENTO]]),"")</f>
        <v>57.606666666666662</v>
      </c>
      <c r="K26" s="151">
        <f>IFERROR(EPI_ENCARREGADO[[#This Row],[CUSTO MENSAL]]/EPI_ENCARREGADO[[#This Row],[HORAS TRAB. NO MÊS]],"")</f>
        <v>0.34706992810378762</v>
      </c>
    </row>
    <row r="27" spans="1:13">
      <c r="A27" s="144">
        <v>11</v>
      </c>
      <c r="B27" s="145" t="s">
        <v>194</v>
      </c>
      <c r="C27" s="6">
        <v>12892</v>
      </c>
      <c r="D27" s="6" t="s">
        <v>183</v>
      </c>
      <c r="E27" s="149">
        <v>46082</v>
      </c>
      <c r="F27" s="151">
        <v>10.87</v>
      </c>
      <c r="G27" s="6">
        <v>1</v>
      </c>
      <c r="H27" s="6">
        <v>1</v>
      </c>
      <c r="I27" s="6">
        <v>165.98</v>
      </c>
      <c r="J27" s="151">
        <f>IFERROR(EPI_ENCARREGADO[[#This Row],[CUSTO UNI.]]/(EPI_ENCARREGADO[[#This Row],[RECOMPRA (MESES)]]*EPI_ENCARREGADO[[#This Row],[COMPARTILHAMENTO]]),"")</f>
        <v>10.87</v>
      </c>
      <c r="K27" s="151">
        <f>IFERROR(EPI_ENCARREGADO[[#This Row],[CUSTO MENSAL]]/EPI_ENCARREGADO[[#This Row],[HORAS TRAB. NO MÊS]],"")</f>
        <v>6.5489818050367507E-2</v>
      </c>
    </row>
    <row r="28" spans="1:13">
      <c r="A28" s="144">
        <v>12</v>
      </c>
      <c r="B28" s="145" t="s">
        <v>195</v>
      </c>
      <c r="C28" s="6">
        <v>36144</v>
      </c>
      <c r="D28" s="6" t="s">
        <v>183</v>
      </c>
      <c r="E28" s="149">
        <v>46082</v>
      </c>
      <c r="F28" s="151">
        <v>1.58</v>
      </c>
      <c r="G28" s="6">
        <v>0.1</v>
      </c>
      <c r="H28" s="6">
        <v>1</v>
      </c>
      <c r="I28" s="6">
        <v>165.98</v>
      </c>
      <c r="J28" s="151">
        <f>IFERROR(EPI_ENCARREGADO[[#This Row],[CUSTO UNI.]]/(EPI_ENCARREGADO[[#This Row],[RECOMPRA (MESES)]]*EPI_ENCARREGADO[[#This Row],[COMPARTILHAMENTO]]),"")</f>
        <v>15.8</v>
      </c>
      <c r="K28" s="151">
        <f>IFERROR(EPI_ENCARREGADO[[#This Row],[CUSTO MENSAL]]/EPI_ENCARREGADO[[#This Row],[HORAS TRAB. NO MÊS]],"")</f>
        <v>9.5192191830341014E-2</v>
      </c>
    </row>
    <row r="29" spans="1:13">
      <c r="A29" s="144">
        <v>13</v>
      </c>
      <c r="B29" s="145" t="s">
        <v>196</v>
      </c>
      <c r="C29" s="6">
        <v>36145</v>
      </c>
      <c r="D29" s="6" t="s">
        <v>183</v>
      </c>
      <c r="E29" s="149">
        <v>46082</v>
      </c>
      <c r="F29" s="151">
        <v>42</v>
      </c>
      <c r="G29" s="6">
        <v>6</v>
      </c>
      <c r="H29" s="6">
        <v>1</v>
      </c>
      <c r="I29" s="6">
        <v>165.98</v>
      </c>
      <c r="J29" s="151">
        <f>IFERROR(EPI_ENCARREGADO[[#This Row],[CUSTO UNI.]]/(EPI_ENCARREGADO[[#This Row],[RECOMPRA (MESES)]]*EPI_ENCARREGADO[[#This Row],[COMPARTILHAMENTO]]),"")</f>
        <v>7</v>
      </c>
      <c r="K29" s="151">
        <f>IFERROR(EPI_ENCARREGADO[[#This Row],[CUSTO MENSAL]]/EPI_ENCARREGADO[[#This Row],[HORAS TRAB. NO MÊS]],"")</f>
        <v>4.2173755874201711E-2</v>
      </c>
    </row>
    <row r="30" spans="1:13" ht="15" customHeight="1">
      <c r="A30" s="144">
        <v>14</v>
      </c>
      <c r="B30" s="145" t="s">
        <v>197</v>
      </c>
      <c r="C30" s="6">
        <v>45261</v>
      </c>
      <c r="D30" s="6" t="s">
        <v>183</v>
      </c>
      <c r="E30" s="149">
        <v>46082</v>
      </c>
      <c r="F30" s="151">
        <v>18.98</v>
      </c>
      <c r="G30" s="6">
        <v>6</v>
      </c>
      <c r="H30" s="6">
        <v>1</v>
      </c>
      <c r="I30" s="6">
        <v>165.98</v>
      </c>
      <c r="J30" s="151">
        <f>IFERROR(EPI_ENCARREGADO[[#This Row],[CUSTO UNI.]]/(EPI_ENCARREGADO[[#This Row],[RECOMPRA (MESES)]]*EPI_ENCARREGADO[[#This Row],[COMPARTILHAMENTO]]),"")</f>
        <v>3.1633333333333336</v>
      </c>
      <c r="K30" s="151">
        <f>IFERROR(EPI_ENCARREGADO[[#This Row],[CUSTO MENSAL]]/EPI_ENCARREGADO[[#This Row],[HORAS TRAB. NO MÊS]],"")</f>
        <v>1.9058521106960682E-2</v>
      </c>
    </row>
    <row r="31" spans="1:13">
      <c r="A31" s="147" t="s">
        <v>83</v>
      </c>
      <c r="B31" s="148"/>
      <c r="C31" s="155"/>
      <c r="D31" s="155"/>
      <c r="E31" s="155"/>
      <c r="F31" s="156"/>
      <c r="G31" s="155"/>
      <c r="H31" s="155"/>
      <c r="I31" s="155"/>
      <c r="J31" s="156">
        <f>SUBTOTAL(109,EPI_ENCARREGADO[CUSTO MENSAL])</f>
        <v>172.22285714285715</v>
      </c>
      <c r="K31" s="156">
        <f>SUBTOTAL(109,EPI_ENCARREGADO[CUSTO POR HORA])</f>
        <v>1.0376121047286249</v>
      </c>
    </row>
    <row r="33" spans="1:11">
      <c r="A33" s="141" t="s">
        <v>198</v>
      </c>
      <c r="B33" s="141"/>
      <c r="C33" s="153"/>
      <c r="D33" s="153"/>
      <c r="E33" s="153"/>
      <c r="F33" s="154"/>
      <c r="G33" s="153"/>
      <c r="H33" s="153"/>
      <c r="I33" s="153"/>
      <c r="J33" s="154"/>
      <c r="K33" s="154"/>
    </row>
    <row r="34" spans="1:11" ht="25.5">
      <c r="A34" s="142" t="s">
        <v>171</v>
      </c>
      <c r="B34" s="142" t="s">
        <v>172</v>
      </c>
      <c r="C34" s="143" t="s">
        <v>173</v>
      </c>
      <c r="D34" s="143" t="s">
        <v>174</v>
      </c>
      <c r="E34" s="143" t="s">
        <v>175</v>
      </c>
      <c r="F34" s="150" t="s">
        <v>176</v>
      </c>
      <c r="G34" s="143" t="s">
        <v>177</v>
      </c>
      <c r="H34" s="143" t="s">
        <v>178</v>
      </c>
      <c r="I34" s="143" t="s">
        <v>179</v>
      </c>
      <c r="J34" s="150" t="s">
        <v>180</v>
      </c>
      <c r="K34" s="150" t="s">
        <v>181</v>
      </c>
    </row>
    <row r="35" spans="1:11" ht="15" customHeight="1">
      <c r="A35" s="144">
        <v>1</v>
      </c>
      <c r="B35" s="145" t="s">
        <v>182</v>
      </c>
      <c r="C35" s="6">
        <v>12893</v>
      </c>
      <c r="D35" s="6" t="s">
        <v>183</v>
      </c>
      <c r="E35" s="149">
        <v>46082</v>
      </c>
      <c r="F35" s="151">
        <v>73.930000000000007</v>
      </c>
      <c r="G35" s="6">
        <v>12</v>
      </c>
      <c r="H35" s="6">
        <v>1</v>
      </c>
      <c r="I35" s="6">
        <v>165.98</v>
      </c>
      <c r="J35" s="151">
        <f>IFERROR(EPI_TECNICO_REFRI[[#This Row],[CUSTO UNI.]]/(EPI_TECNICO_REFRI[[#This Row],[RECOMPRA (MESES)]]*EPI_TECNICO_REFRI[[#This Row],[COMPARTILHAMENTO]]),"")</f>
        <v>6.1608333333333336</v>
      </c>
      <c r="K35" s="151">
        <f>IFERROR(EPI_TECNICO_REFRI[[#This Row],[CUSTO MENSAL]]/EPI_TECNICO_REFRI[[#This Row],[HORAS TRAB. NO MÊS]],"")</f>
        <v>3.7117925854520631E-2</v>
      </c>
    </row>
    <row r="36" spans="1:11" ht="15" customHeight="1">
      <c r="A36" s="144">
        <v>2</v>
      </c>
      <c r="B36" s="145" t="s">
        <v>184</v>
      </c>
      <c r="C36" s="6">
        <v>12894</v>
      </c>
      <c r="D36" s="6" t="s">
        <v>183</v>
      </c>
      <c r="E36" s="149">
        <v>46082</v>
      </c>
      <c r="F36" s="151">
        <v>20.11</v>
      </c>
      <c r="G36" s="6">
        <v>7</v>
      </c>
      <c r="H36" s="6">
        <v>1</v>
      </c>
      <c r="I36" s="6">
        <v>165.98</v>
      </c>
      <c r="J36" s="151">
        <f>IFERROR(EPI_TECNICO_REFRI[[#This Row],[CUSTO UNI.]]/(EPI_TECNICO_REFRI[[#This Row],[RECOMPRA (MESES)]]*EPI_TECNICO_REFRI[[#This Row],[COMPARTILHAMENTO]]),"")</f>
        <v>2.8728571428571428</v>
      </c>
      <c r="K36" s="151">
        <f>IFERROR(EPI_TECNICO_REFRI[[#This Row],[CUSTO MENSAL]]/EPI_TECNICO_REFRI[[#This Row],[HORAS TRAB. NO MÊS]],"")</f>
        <v>1.7308453686330539E-2</v>
      </c>
    </row>
    <row r="37" spans="1:11" ht="15" customHeight="1">
      <c r="A37" s="144">
        <v>3</v>
      </c>
      <c r="B37" s="145" t="s">
        <v>185</v>
      </c>
      <c r="C37" s="6">
        <v>12895</v>
      </c>
      <c r="D37" s="6" t="s">
        <v>183</v>
      </c>
      <c r="E37" s="149">
        <v>46082</v>
      </c>
      <c r="F37" s="151">
        <v>13.5</v>
      </c>
      <c r="G37" s="6">
        <v>12</v>
      </c>
      <c r="H37" s="6">
        <v>1</v>
      </c>
      <c r="I37" s="6">
        <v>165.98</v>
      </c>
      <c r="J37" s="151">
        <f>IFERROR(EPI_TECNICO_REFRI[[#This Row],[CUSTO UNI.]]/(EPI_TECNICO_REFRI[[#This Row],[RECOMPRA (MESES)]]*EPI_TECNICO_REFRI[[#This Row],[COMPARTILHAMENTO]]),"")</f>
        <v>1.125</v>
      </c>
      <c r="K37" s="151">
        <f>IFERROR(EPI_TECNICO_REFRI[[#This Row],[CUSTO MENSAL]]/EPI_TECNICO_REFRI[[#This Row],[HORAS TRAB. NO MÊS]],"")</f>
        <v>6.7779250512109901E-3</v>
      </c>
    </row>
    <row r="38" spans="1:11" ht="15" customHeight="1">
      <c r="A38" s="144">
        <v>4</v>
      </c>
      <c r="B38" s="145" t="s">
        <v>186</v>
      </c>
      <c r="C38" s="6">
        <v>36142</v>
      </c>
      <c r="D38" s="6" t="s">
        <v>183</v>
      </c>
      <c r="E38" s="149">
        <v>46082</v>
      </c>
      <c r="F38" s="151">
        <v>2.0099999999999998</v>
      </c>
      <c r="G38" s="6">
        <v>1</v>
      </c>
      <c r="H38" s="6">
        <v>1</v>
      </c>
      <c r="I38" s="6">
        <v>165.98</v>
      </c>
      <c r="J38" s="151">
        <f>IFERROR(EPI_TECNICO_REFRI[[#This Row],[CUSTO UNI.]]/(EPI_TECNICO_REFRI[[#This Row],[RECOMPRA (MESES)]]*EPI_TECNICO_REFRI[[#This Row],[COMPARTILHAMENTO]]),"")</f>
        <v>2.0099999999999998</v>
      </c>
      <c r="K38" s="151">
        <f>IFERROR(EPI_TECNICO_REFRI[[#This Row],[CUSTO MENSAL]]/EPI_TECNICO_REFRI[[#This Row],[HORAS TRAB. NO MÊS]],"")</f>
        <v>1.2109892758163633E-2</v>
      </c>
    </row>
    <row r="39" spans="1:11" ht="15" customHeight="1">
      <c r="A39" s="144">
        <v>5</v>
      </c>
      <c r="B39" s="145" t="s">
        <v>187</v>
      </c>
      <c r="C39" s="6">
        <v>36146</v>
      </c>
      <c r="D39" s="6" t="s">
        <v>183</v>
      </c>
      <c r="E39" s="149">
        <v>46082</v>
      </c>
      <c r="F39" s="151">
        <v>215.77</v>
      </c>
      <c r="G39" s="6">
        <v>4</v>
      </c>
      <c r="H39" s="6">
        <v>2</v>
      </c>
      <c r="I39" s="6">
        <v>165.98</v>
      </c>
      <c r="J39" s="151">
        <f>IFERROR(EPI_TECNICO_REFRI[[#This Row],[CUSTO UNI.]]/(EPI_TECNICO_REFRI[[#This Row],[RECOMPRA (MESES)]]*EPI_TECNICO_REFRI[[#This Row],[COMPARTILHAMENTO]]),"")</f>
        <v>26.971250000000001</v>
      </c>
      <c r="K39" s="151">
        <f>IFERROR(EPI_TECNICO_REFRI[[#This Row],[CUSTO MENSAL]]/EPI_TECNICO_REFRI[[#This Row],[HORAS TRAB. NO MÊS]],"")</f>
        <v>0.16249698758886616</v>
      </c>
    </row>
    <row r="40" spans="1:11" ht="15" customHeight="1">
      <c r="A40" s="144">
        <v>6</v>
      </c>
      <c r="B40" s="145" t="s">
        <v>188</v>
      </c>
      <c r="C40" s="6">
        <v>36148</v>
      </c>
      <c r="D40" s="6" t="s">
        <v>183</v>
      </c>
      <c r="E40" s="149">
        <v>46082</v>
      </c>
      <c r="F40" s="151">
        <v>148.77000000000001</v>
      </c>
      <c r="G40" s="6">
        <v>12</v>
      </c>
      <c r="H40" s="6">
        <v>2</v>
      </c>
      <c r="I40" s="6">
        <v>165.98</v>
      </c>
      <c r="J40" s="151">
        <f>IFERROR(EPI_TECNICO_REFRI[[#This Row],[CUSTO UNI.]]/(EPI_TECNICO_REFRI[[#This Row],[RECOMPRA (MESES)]]*EPI_TECNICO_REFRI[[#This Row],[COMPARTILHAMENTO]]),"")</f>
        <v>6.1987500000000004</v>
      </c>
      <c r="K40" s="151">
        <f>IFERROR(EPI_TECNICO_REFRI[[#This Row],[CUSTO MENSAL]]/EPI_TECNICO_REFRI[[#This Row],[HORAS TRAB. NO MÊS]],"")</f>
        <v>3.7346367032172555E-2</v>
      </c>
    </row>
    <row r="41" spans="1:11" ht="15" customHeight="1">
      <c r="A41" s="144">
        <v>7</v>
      </c>
      <c r="B41" s="145" t="s">
        <v>189</v>
      </c>
      <c r="C41" s="6">
        <v>36149</v>
      </c>
      <c r="D41" s="6" t="s">
        <v>183</v>
      </c>
      <c r="E41" s="149">
        <v>46082</v>
      </c>
      <c r="F41" s="151">
        <v>167.38</v>
      </c>
      <c r="G41" s="6">
        <v>6</v>
      </c>
      <c r="H41" s="6">
        <v>2</v>
      </c>
      <c r="I41" s="6">
        <v>165.98</v>
      </c>
      <c r="J41" s="151">
        <f>IFERROR(EPI_TECNICO_REFRI[[#This Row],[CUSTO UNI.]]/(EPI_TECNICO_REFRI[[#This Row],[RECOMPRA (MESES)]]*EPI_TECNICO_REFRI[[#This Row],[COMPARTILHAMENTO]]),"")</f>
        <v>13.948333333333332</v>
      </c>
      <c r="K41" s="151">
        <f>IFERROR(EPI_TECNICO_REFRI[[#This Row],[CUSTO MENSAL]]/EPI_TECNICO_REFRI[[#This Row],[HORAS TRAB. NO MÊS]],"")</f>
        <v>8.4036229264570023E-2</v>
      </c>
    </row>
    <row r="42" spans="1:11" ht="15" customHeight="1">
      <c r="A42" s="144">
        <v>8</v>
      </c>
      <c r="B42" s="145" t="s">
        <v>190</v>
      </c>
      <c r="C42" s="6">
        <v>36152</v>
      </c>
      <c r="D42" s="6" t="s">
        <v>183</v>
      </c>
      <c r="E42" s="149">
        <v>46082</v>
      </c>
      <c r="F42" s="151">
        <v>5.18</v>
      </c>
      <c r="G42" s="6">
        <v>2</v>
      </c>
      <c r="H42" s="6">
        <v>1</v>
      </c>
      <c r="I42" s="6">
        <v>165.98</v>
      </c>
      <c r="J42" s="151">
        <f>IFERROR(EPI_TECNICO_REFRI[[#This Row],[CUSTO UNI.]]/(EPI_TECNICO_REFRI[[#This Row],[RECOMPRA (MESES)]]*EPI_TECNICO_REFRI[[#This Row],[COMPARTILHAMENTO]]),"")</f>
        <v>2.59</v>
      </c>
      <c r="K42" s="151">
        <f>IFERROR(EPI_TECNICO_REFRI[[#This Row],[CUSTO MENSAL]]/EPI_TECNICO_REFRI[[#This Row],[HORAS TRAB. NO MÊS]],"")</f>
        <v>1.5604289673454633E-2</v>
      </c>
    </row>
    <row r="43" spans="1:11" ht="15" customHeight="1">
      <c r="A43" s="144">
        <v>9</v>
      </c>
      <c r="B43" s="145" t="s">
        <v>191</v>
      </c>
      <c r="C43" s="6">
        <v>36153</v>
      </c>
      <c r="D43" s="6" t="s">
        <v>183</v>
      </c>
      <c r="E43" s="149">
        <v>46082</v>
      </c>
      <c r="F43" s="151">
        <v>190.87</v>
      </c>
      <c r="G43" s="6">
        <v>6</v>
      </c>
      <c r="H43" s="6">
        <v>2</v>
      </c>
      <c r="I43" s="6">
        <v>165.98</v>
      </c>
      <c r="J43" s="151">
        <f>IFERROR(EPI_TECNICO_REFRI[[#This Row],[CUSTO UNI.]]/(EPI_TECNICO_REFRI[[#This Row],[RECOMPRA (MESES)]]*EPI_TECNICO_REFRI[[#This Row],[COMPARTILHAMENTO]]),"")</f>
        <v>15.905833333333334</v>
      </c>
      <c r="K43" s="151">
        <f>IFERROR(EPI_TECNICO_REFRI[[#This Row],[CUSTO MENSAL]]/EPI_TECNICO_REFRI[[#This Row],[HORAS TRAB. NO MÊS]],"")</f>
        <v>9.5829818853677154E-2</v>
      </c>
    </row>
    <row r="44" spans="1:11" ht="15" customHeight="1">
      <c r="A44" s="144">
        <v>10</v>
      </c>
      <c r="B44" s="145" t="s">
        <v>192</v>
      </c>
      <c r="C44" s="6">
        <v>45267</v>
      </c>
      <c r="D44" s="6" t="s">
        <v>183</v>
      </c>
      <c r="E44" s="149">
        <v>46082</v>
      </c>
      <c r="F44" s="151">
        <v>172.82</v>
      </c>
      <c r="G44" s="6">
        <v>3</v>
      </c>
      <c r="H44" s="6">
        <v>1</v>
      </c>
      <c r="I44" s="6">
        <v>165.98</v>
      </c>
      <c r="J44" s="151">
        <f>IFERROR(EPI_TECNICO_REFRI[[#This Row],[CUSTO UNI.]]/(EPI_TECNICO_REFRI[[#This Row],[RECOMPRA (MESES)]]*EPI_TECNICO_REFRI[[#This Row],[COMPARTILHAMENTO]]),"")</f>
        <v>57.606666666666662</v>
      </c>
      <c r="K44" s="151">
        <f>IFERROR(EPI_TECNICO_REFRI[[#This Row],[CUSTO MENSAL]]/EPI_TECNICO_REFRI[[#This Row],[HORAS TRAB. NO MÊS]],"")</f>
        <v>0.34706992810378762</v>
      </c>
    </row>
    <row r="45" spans="1:11" ht="15" customHeight="1">
      <c r="A45" s="144">
        <v>11</v>
      </c>
      <c r="B45" s="145" t="s">
        <v>194</v>
      </c>
      <c r="C45" s="6">
        <v>12892</v>
      </c>
      <c r="D45" s="6" t="s">
        <v>183</v>
      </c>
      <c r="E45" s="149">
        <v>46082</v>
      </c>
      <c r="F45" s="151">
        <v>10.87</v>
      </c>
      <c r="G45" s="6">
        <v>1</v>
      </c>
      <c r="H45" s="6">
        <v>1</v>
      </c>
      <c r="I45" s="6">
        <v>165.98</v>
      </c>
      <c r="J45" s="151">
        <f>IFERROR(EPI_TECNICO_REFRI[[#This Row],[CUSTO UNI.]]/(EPI_TECNICO_REFRI[[#This Row],[RECOMPRA (MESES)]]*EPI_TECNICO_REFRI[[#This Row],[COMPARTILHAMENTO]]),"")</f>
        <v>10.87</v>
      </c>
      <c r="K45" s="151">
        <f>IFERROR(EPI_TECNICO_REFRI[[#This Row],[CUSTO MENSAL]]/EPI_TECNICO_REFRI[[#This Row],[HORAS TRAB. NO MÊS]],"")</f>
        <v>6.5489818050367507E-2</v>
      </c>
    </row>
    <row r="46" spans="1:11" ht="15" customHeight="1">
      <c r="A46" s="144">
        <v>12</v>
      </c>
      <c r="B46" s="145" t="s">
        <v>195</v>
      </c>
      <c r="C46" s="6">
        <v>36144</v>
      </c>
      <c r="D46" s="6" t="s">
        <v>183</v>
      </c>
      <c r="E46" s="149">
        <v>46082</v>
      </c>
      <c r="F46" s="151">
        <v>1.58</v>
      </c>
      <c r="G46" s="6">
        <v>0.1</v>
      </c>
      <c r="H46" s="6">
        <v>1</v>
      </c>
      <c r="I46" s="6">
        <v>165.98</v>
      </c>
      <c r="J46" s="151">
        <f>IFERROR(EPI_TECNICO_REFRI[[#This Row],[CUSTO UNI.]]/(EPI_TECNICO_REFRI[[#This Row],[RECOMPRA (MESES)]]*EPI_TECNICO_REFRI[[#This Row],[COMPARTILHAMENTO]]),"")</f>
        <v>15.8</v>
      </c>
      <c r="K46" s="151">
        <f>IFERROR(EPI_TECNICO_REFRI[[#This Row],[CUSTO MENSAL]]/EPI_TECNICO_REFRI[[#This Row],[HORAS TRAB. NO MÊS]],"")</f>
        <v>9.5192191830341014E-2</v>
      </c>
    </row>
    <row r="47" spans="1:11" ht="15" customHeight="1">
      <c r="A47" s="144">
        <v>13</v>
      </c>
      <c r="B47" s="145" t="s">
        <v>196</v>
      </c>
      <c r="C47" s="6">
        <v>36145</v>
      </c>
      <c r="D47" s="6" t="s">
        <v>183</v>
      </c>
      <c r="E47" s="149">
        <v>46082</v>
      </c>
      <c r="F47" s="151">
        <v>42</v>
      </c>
      <c r="G47" s="6">
        <v>6</v>
      </c>
      <c r="H47" s="6">
        <v>1</v>
      </c>
      <c r="I47" s="6">
        <v>165.98</v>
      </c>
      <c r="J47" s="151">
        <f>IFERROR(EPI_TECNICO_REFRI[[#This Row],[CUSTO UNI.]]/(EPI_TECNICO_REFRI[[#This Row],[RECOMPRA (MESES)]]*EPI_TECNICO_REFRI[[#This Row],[COMPARTILHAMENTO]]),"")</f>
        <v>7</v>
      </c>
      <c r="K47" s="151">
        <f>IFERROR(EPI_TECNICO_REFRI[[#This Row],[CUSTO MENSAL]]/EPI_TECNICO_REFRI[[#This Row],[HORAS TRAB. NO MÊS]],"")</f>
        <v>4.2173755874201711E-2</v>
      </c>
    </row>
    <row r="48" spans="1:11" ht="15" customHeight="1">
      <c r="A48" s="144">
        <v>14</v>
      </c>
      <c r="B48" s="145" t="s">
        <v>199</v>
      </c>
      <c r="C48" s="6">
        <v>45266</v>
      </c>
      <c r="D48" s="6" t="s">
        <v>183</v>
      </c>
      <c r="E48" s="149">
        <v>46082</v>
      </c>
      <c r="F48" s="151">
        <v>2.88</v>
      </c>
      <c r="G48" s="6">
        <v>6</v>
      </c>
      <c r="H48" s="6">
        <v>1</v>
      </c>
      <c r="I48" s="6">
        <v>165.98</v>
      </c>
      <c r="J48" s="151">
        <f>IFERROR(EPI_TECNICO_REFRI[[#This Row],[CUSTO UNI.]]/(EPI_TECNICO_REFRI[[#This Row],[RECOMPRA (MESES)]]*EPI_TECNICO_REFRI[[#This Row],[COMPARTILHAMENTO]]),"")</f>
        <v>0.48</v>
      </c>
      <c r="K48" s="151">
        <f>IFERROR(EPI_TECNICO_REFRI[[#This Row],[CUSTO MENSAL]]/EPI_TECNICO_REFRI[[#This Row],[HORAS TRAB. NO MÊS]],"")</f>
        <v>2.8919146885166887E-3</v>
      </c>
    </row>
    <row r="49" spans="1:11" ht="30" customHeight="1">
      <c r="A49" s="144">
        <v>15</v>
      </c>
      <c r="B49" s="13" t="s">
        <v>200</v>
      </c>
      <c r="C49" s="6">
        <v>45264</v>
      </c>
      <c r="D49" s="6" t="s">
        <v>183</v>
      </c>
      <c r="E49" s="149">
        <v>46082</v>
      </c>
      <c r="F49" s="151">
        <v>25.39</v>
      </c>
      <c r="G49" s="6">
        <v>5</v>
      </c>
      <c r="H49" s="6">
        <v>1</v>
      </c>
      <c r="I49" s="6">
        <v>165.98</v>
      </c>
      <c r="J49" s="151">
        <f>IFERROR(EPI_TECNICO_REFRI[[#This Row],[CUSTO UNI.]]/(EPI_TECNICO_REFRI[[#This Row],[RECOMPRA (MESES)]]*EPI_TECNICO_REFRI[[#This Row],[COMPARTILHAMENTO]]),"")</f>
        <v>5.0780000000000003</v>
      </c>
      <c r="K49" s="151">
        <f>IFERROR(EPI_TECNICO_REFRI[[#This Row],[CUSTO MENSAL]]/EPI_TECNICO_REFRI[[#This Row],[HORAS TRAB. NO MÊS]],"")</f>
        <v>3.0594047475599472E-2</v>
      </c>
    </row>
    <row r="50" spans="1:11" ht="15" customHeight="1">
      <c r="A50" s="144">
        <v>16</v>
      </c>
      <c r="B50" s="145" t="s">
        <v>201</v>
      </c>
      <c r="C50" s="6">
        <v>45263</v>
      </c>
      <c r="D50" s="6" t="s">
        <v>183</v>
      </c>
      <c r="E50" s="149">
        <v>46082</v>
      </c>
      <c r="F50" s="151">
        <v>16.8</v>
      </c>
      <c r="G50" s="6">
        <v>3</v>
      </c>
      <c r="H50" s="6">
        <v>1</v>
      </c>
      <c r="I50" s="6">
        <v>165.98</v>
      </c>
      <c r="J50" s="151">
        <f>IFERROR(EPI_TECNICO_REFRI[[#This Row],[CUSTO UNI.]]/(EPI_TECNICO_REFRI[[#This Row],[RECOMPRA (MESES)]]*EPI_TECNICO_REFRI[[#This Row],[COMPARTILHAMENTO]]),"")</f>
        <v>5.6000000000000005</v>
      </c>
      <c r="K50" s="151">
        <f>IFERROR(EPI_TECNICO_REFRI[[#This Row],[CUSTO MENSAL]]/EPI_TECNICO_REFRI[[#This Row],[HORAS TRAB. NO MÊS]],"")</f>
        <v>3.3739004699361377E-2</v>
      </c>
    </row>
    <row r="51" spans="1:11" ht="15" customHeight="1">
      <c r="A51" s="144">
        <v>17</v>
      </c>
      <c r="B51" s="145" t="s">
        <v>202</v>
      </c>
      <c r="C51" s="6">
        <v>45262</v>
      </c>
      <c r="D51" s="6" t="s">
        <v>183</v>
      </c>
      <c r="E51" s="149">
        <v>46082</v>
      </c>
      <c r="F51" s="151">
        <v>11.67</v>
      </c>
      <c r="G51" s="6">
        <v>3</v>
      </c>
      <c r="H51" s="6">
        <v>1</v>
      </c>
      <c r="I51" s="6">
        <v>165.98</v>
      </c>
      <c r="J51" s="151">
        <f>IFERROR(EPI_TECNICO_REFRI[[#This Row],[CUSTO UNI.]]/(EPI_TECNICO_REFRI[[#This Row],[RECOMPRA (MESES)]]*EPI_TECNICO_REFRI[[#This Row],[COMPARTILHAMENTO]]),"")</f>
        <v>3.89</v>
      </c>
      <c r="K51" s="151">
        <f>IFERROR(EPI_TECNICO_REFRI[[#This Row],[CUSTO MENSAL]]/EPI_TECNICO_REFRI[[#This Row],[HORAS TRAB. NO MÊS]],"")</f>
        <v>2.3436558621520668E-2</v>
      </c>
    </row>
    <row r="52" spans="1:11" ht="15" customHeight="1">
      <c r="A52" s="144">
        <v>18</v>
      </c>
      <c r="B52" s="145" t="s">
        <v>203</v>
      </c>
      <c r="C52" s="6">
        <v>450516</v>
      </c>
      <c r="D52" s="6" t="s">
        <v>204</v>
      </c>
      <c r="E52" s="149">
        <v>46113</v>
      </c>
      <c r="F52" s="151">
        <v>13.78</v>
      </c>
      <c r="G52" s="6">
        <v>6</v>
      </c>
      <c r="H52" s="6">
        <v>1</v>
      </c>
      <c r="I52" s="6">
        <v>165.98</v>
      </c>
      <c r="J52" s="151">
        <f>IFERROR(EPI_TECNICO_REFRI[[#This Row],[CUSTO UNI.]]/(EPI_TECNICO_REFRI[[#This Row],[RECOMPRA (MESES)]]*EPI_TECNICO_REFRI[[#This Row],[COMPARTILHAMENTO]]),"")</f>
        <v>2.2966666666666664</v>
      </c>
      <c r="K52" s="151">
        <f>IFERROR(EPI_TECNICO_REFRI[[#This Row],[CUSTO MENSAL]]/EPI_TECNICO_REFRI[[#This Row],[HORAS TRAB. NO MÊS]],"")</f>
        <v>1.3837008474916656E-2</v>
      </c>
    </row>
    <row r="53" spans="1:11" ht="15" customHeight="1">
      <c r="A53" s="144">
        <v>19</v>
      </c>
      <c r="B53" s="145" t="s">
        <v>205</v>
      </c>
      <c r="D53" s="6" t="s">
        <v>206</v>
      </c>
      <c r="E53" s="149">
        <v>46113</v>
      </c>
      <c r="F53" s="151">
        <v>13.22</v>
      </c>
      <c r="G53" s="6">
        <v>1</v>
      </c>
      <c r="H53" s="6">
        <v>2</v>
      </c>
      <c r="I53" s="6">
        <v>165.98</v>
      </c>
      <c r="J53" s="151">
        <f>IFERROR(EPI_TECNICO_REFRI[[#This Row],[CUSTO UNI.]]/(EPI_TECNICO_REFRI[[#This Row],[RECOMPRA (MESES)]]*EPI_TECNICO_REFRI[[#This Row],[COMPARTILHAMENTO]]),"")</f>
        <v>6.61</v>
      </c>
      <c r="K53" s="151">
        <f>IFERROR(EPI_TECNICO_REFRI[[#This Row],[CUSTO MENSAL]]/EPI_TECNICO_REFRI[[#This Row],[HORAS TRAB. NO MÊS]],"")</f>
        <v>3.9824075189781906E-2</v>
      </c>
    </row>
    <row r="54" spans="1:11" ht="15" customHeight="1">
      <c r="A54" s="144">
        <v>20</v>
      </c>
      <c r="B54" s="145" t="s">
        <v>207</v>
      </c>
      <c r="C54" s="6">
        <v>601888</v>
      </c>
      <c r="D54" s="6" t="s">
        <v>204</v>
      </c>
      <c r="E54" s="149">
        <v>46113</v>
      </c>
      <c r="F54" s="151">
        <v>107.26</v>
      </c>
      <c r="G54" s="6">
        <v>12</v>
      </c>
      <c r="H54" s="6">
        <v>2</v>
      </c>
      <c r="I54" s="6">
        <v>165.98</v>
      </c>
      <c r="J54" s="151">
        <f>IFERROR(EPI_TECNICO_REFRI[[#This Row],[CUSTO UNI.]]/(EPI_TECNICO_REFRI[[#This Row],[RECOMPRA (MESES)]]*EPI_TECNICO_REFRI[[#This Row],[COMPARTILHAMENTO]]),"")</f>
        <v>4.4691666666666672</v>
      </c>
      <c r="K54" s="151">
        <f>IFERROR(EPI_TECNICO_REFRI[[#This Row],[CUSTO MENSAL]]/EPI_TECNICO_REFRI[[#This Row],[HORAS TRAB. NO MÊS]],"")</f>
        <v>2.6925934851588548E-2</v>
      </c>
    </row>
    <row r="55" spans="1:11">
      <c r="A55" s="147" t="s">
        <v>83</v>
      </c>
      <c r="B55" s="148"/>
      <c r="C55" s="155"/>
      <c r="D55" s="155"/>
      <c r="E55" s="155"/>
      <c r="F55" s="156"/>
      <c r="G55" s="155"/>
      <c r="H55" s="155"/>
      <c r="I55" s="155"/>
      <c r="J55" s="156">
        <f>SUBTOTAL(109,EPI_TECNICO_REFRI[CUSTO MENSAL])</f>
        <v>197.48335714285713</v>
      </c>
      <c r="K55" s="156">
        <f>SUBTOTAL(109,EPI_TECNICO_REFRI[CUSTO POR HORA])</f>
        <v>1.1898021276229491</v>
      </c>
    </row>
    <row r="57" spans="1:11">
      <c r="A57" s="141" t="s">
        <v>208</v>
      </c>
      <c r="B57" s="141"/>
      <c r="C57" s="153"/>
      <c r="D57" s="153"/>
      <c r="E57" s="153"/>
      <c r="F57" s="154"/>
      <c r="G57" s="153"/>
      <c r="H57" s="153"/>
      <c r="I57" s="153"/>
      <c r="J57" s="154"/>
      <c r="K57" s="154"/>
    </row>
    <row r="58" spans="1:11" ht="25.5">
      <c r="A58" s="142" t="s">
        <v>171</v>
      </c>
      <c r="B58" s="142" t="s">
        <v>172</v>
      </c>
      <c r="C58" s="143" t="s">
        <v>173</v>
      </c>
      <c r="D58" s="143" t="s">
        <v>174</v>
      </c>
      <c r="E58" s="143" t="s">
        <v>175</v>
      </c>
      <c r="F58" s="150" t="s">
        <v>176</v>
      </c>
      <c r="G58" s="143" t="s">
        <v>177</v>
      </c>
      <c r="H58" s="143" t="s">
        <v>178</v>
      </c>
      <c r="I58" s="143" t="s">
        <v>179</v>
      </c>
      <c r="J58" s="150" t="s">
        <v>180</v>
      </c>
      <c r="K58" s="150" t="s">
        <v>181</v>
      </c>
    </row>
    <row r="59" spans="1:11" ht="15" customHeight="1">
      <c r="A59" s="144">
        <v>1</v>
      </c>
      <c r="B59" s="145" t="s">
        <v>182</v>
      </c>
      <c r="C59" s="6">
        <v>12893</v>
      </c>
      <c r="D59" s="6" t="s">
        <v>183</v>
      </c>
      <c r="E59" s="149">
        <v>46082</v>
      </c>
      <c r="F59" s="151">
        <v>73.930000000000007</v>
      </c>
      <c r="G59" s="6">
        <v>12</v>
      </c>
      <c r="H59" s="6">
        <v>1</v>
      </c>
      <c r="I59" s="6">
        <v>165.98</v>
      </c>
      <c r="J59" s="151">
        <f>IFERROR(EPI_TECNICO_ELETRO[[#This Row],[CUSTO UNI.]]/(EPI_TECNICO_ELETRO[[#This Row],[RECOMPRA (MESES)]]*EPI_TECNICO_ELETRO[[#This Row],[COMPARTILHAMENTO]]),"")</f>
        <v>6.1608333333333336</v>
      </c>
      <c r="K59" s="151">
        <f>IFERROR(EPI_TECNICO_ELETRO[[#This Row],[CUSTO MENSAL]]/EPI_TECNICO_ELETRO[[#This Row],[HORAS TRAB. NO MÊS]],"")</f>
        <v>3.7117925854520631E-2</v>
      </c>
    </row>
    <row r="60" spans="1:11" ht="15" customHeight="1">
      <c r="A60" s="144">
        <v>2</v>
      </c>
      <c r="B60" s="145" t="s">
        <v>184</v>
      </c>
      <c r="C60" s="6">
        <v>12894</v>
      </c>
      <c r="D60" s="6" t="s">
        <v>183</v>
      </c>
      <c r="E60" s="149">
        <v>46082</v>
      </c>
      <c r="F60" s="151">
        <v>20.11</v>
      </c>
      <c r="G60" s="6">
        <v>7</v>
      </c>
      <c r="H60" s="6">
        <v>1</v>
      </c>
      <c r="I60" s="6">
        <v>165.98</v>
      </c>
      <c r="J60" s="151">
        <f>IFERROR(EPI_TECNICO_ELETRO[[#This Row],[CUSTO UNI.]]/(EPI_TECNICO_ELETRO[[#This Row],[RECOMPRA (MESES)]]*EPI_TECNICO_ELETRO[[#This Row],[COMPARTILHAMENTO]]),"")</f>
        <v>2.8728571428571428</v>
      </c>
      <c r="K60" s="151">
        <f>IFERROR(EPI_TECNICO_ELETRO[[#This Row],[CUSTO MENSAL]]/EPI_TECNICO_ELETRO[[#This Row],[HORAS TRAB. NO MÊS]],"")</f>
        <v>1.7308453686330539E-2</v>
      </c>
    </row>
    <row r="61" spans="1:11" ht="15" customHeight="1">
      <c r="A61" s="144">
        <v>3</v>
      </c>
      <c r="B61" s="145" t="s">
        <v>185</v>
      </c>
      <c r="C61" s="6">
        <v>12895</v>
      </c>
      <c r="D61" s="6" t="s">
        <v>183</v>
      </c>
      <c r="E61" s="149">
        <v>46082</v>
      </c>
      <c r="F61" s="151">
        <v>13.5</v>
      </c>
      <c r="G61" s="6">
        <v>12</v>
      </c>
      <c r="H61" s="6">
        <v>1</v>
      </c>
      <c r="I61" s="6">
        <v>165.98</v>
      </c>
      <c r="J61" s="151">
        <f>IFERROR(EPI_TECNICO_ELETRO[[#This Row],[CUSTO UNI.]]/(EPI_TECNICO_ELETRO[[#This Row],[RECOMPRA (MESES)]]*EPI_TECNICO_ELETRO[[#This Row],[COMPARTILHAMENTO]]),"")</f>
        <v>1.125</v>
      </c>
      <c r="K61" s="151">
        <f>IFERROR(EPI_TECNICO_ELETRO[[#This Row],[CUSTO MENSAL]]/EPI_TECNICO_ELETRO[[#This Row],[HORAS TRAB. NO MÊS]],"")</f>
        <v>6.7779250512109901E-3</v>
      </c>
    </row>
    <row r="62" spans="1:11" ht="15" customHeight="1">
      <c r="A62" s="144">
        <v>4</v>
      </c>
      <c r="B62" s="145" t="s">
        <v>186</v>
      </c>
      <c r="C62" s="6">
        <v>36142</v>
      </c>
      <c r="D62" s="6" t="s">
        <v>183</v>
      </c>
      <c r="E62" s="149">
        <v>46082</v>
      </c>
      <c r="F62" s="151">
        <v>2.0099999999999998</v>
      </c>
      <c r="G62" s="6">
        <v>1</v>
      </c>
      <c r="H62" s="6">
        <v>1</v>
      </c>
      <c r="I62" s="6">
        <v>165.98</v>
      </c>
      <c r="J62" s="151">
        <f>IFERROR(EPI_TECNICO_ELETRO[[#This Row],[CUSTO UNI.]]/(EPI_TECNICO_ELETRO[[#This Row],[RECOMPRA (MESES)]]*EPI_TECNICO_ELETRO[[#This Row],[COMPARTILHAMENTO]]),"")</f>
        <v>2.0099999999999998</v>
      </c>
      <c r="K62" s="151">
        <f>IFERROR(EPI_TECNICO_ELETRO[[#This Row],[CUSTO MENSAL]]/EPI_TECNICO_ELETRO[[#This Row],[HORAS TRAB. NO MÊS]],"")</f>
        <v>1.2109892758163633E-2</v>
      </c>
    </row>
    <row r="63" spans="1:11" ht="15" customHeight="1">
      <c r="A63" s="144">
        <v>5</v>
      </c>
      <c r="B63" s="145" t="s">
        <v>187</v>
      </c>
      <c r="C63" s="6">
        <v>36146</v>
      </c>
      <c r="D63" s="6" t="s">
        <v>183</v>
      </c>
      <c r="E63" s="149">
        <v>46082</v>
      </c>
      <c r="F63" s="151">
        <v>215.77</v>
      </c>
      <c r="G63" s="6">
        <v>4</v>
      </c>
      <c r="H63" s="6">
        <v>2</v>
      </c>
      <c r="I63" s="6">
        <v>165.98</v>
      </c>
      <c r="J63" s="151">
        <f>IFERROR(EPI_TECNICO_ELETRO[[#This Row],[CUSTO UNI.]]/(EPI_TECNICO_ELETRO[[#This Row],[RECOMPRA (MESES)]]*EPI_TECNICO_ELETRO[[#This Row],[COMPARTILHAMENTO]]),"")</f>
        <v>26.971250000000001</v>
      </c>
      <c r="K63" s="151">
        <f>IFERROR(EPI_TECNICO_ELETRO[[#This Row],[CUSTO MENSAL]]/EPI_TECNICO_ELETRO[[#This Row],[HORAS TRAB. NO MÊS]],"")</f>
        <v>0.16249698758886616</v>
      </c>
    </row>
    <row r="64" spans="1:11" ht="15" customHeight="1">
      <c r="A64" s="144">
        <v>6</v>
      </c>
      <c r="B64" s="145" t="s">
        <v>188</v>
      </c>
      <c r="C64" s="6">
        <v>36148</v>
      </c>
      <c r="D64" s="6" t="s">
        <v>183</v>
      </c>
      <c r="E64" s="149">
        <v>46082</v>
      </c>
      <c r="F64" s="151">
        <v>148.77000000000001</v>
      </c>
      <c r="G64" s="6">
        <v>12</v>
      </c>
      <c r="H64" s="6">
        <v>2</v>
      </c>
      <c r="I64" s="6">
        <v>165.98</v>
      </c>
      <c r="J64" s="151">
        <f>IFERROR(EPI_TECNICO_ELETRO[[#This Row],[CUSTO UNI.]]/(EPI_TECNICO_ELETRO[[#This Row],[RECOMPRA (MESES)]]*EPI_TECNICO_ELETRO[[#This Row],[COMPARTILHAMENTO]]),"")</f>
        <v>6.1987500000000004</v>
      </c>
      <c r="K64" s="151">
        <f>IFERROR(EPI_TECNICO_ELETRO[[#This Row],[CUSTO MENSAL]]/EPI_TECNICO_ELETRO[[#This Row],[HORAS TRAB. NO MÊS]],"")</f>
        <v>3.7346367032172555E-2</v>
      </c>
    </row>
    <row r="65" spans="1:11" ht="15" customHeight="1">
      <c r="A65" s="144">
        <v>7</v>
      </c>
      <c r="B65" s="145" t="s">
        <v>189</v>
      </c>
      <c r="C65" s="6">
        <v>36149</v>
      </c>
      <c r="D65" s="6" t="s">
        <v>183</v>
      </c>
      <c r="E65" s="149">
        <v>46082</v>
      </c>
      <c r="F65" s="151">
        <v>167.38</v>
      </c>
      <c r="G65" s="6">
        <v>6</v>
      </c>
      <c r="H65" s="6">
        <v>2</v>
      </c>
      <c r="I65" s="6">
        <v>165.98</v>
      </c>
      <c r="J65" s="151">
        <f>IFERROR(EPI_TECNICO_ELETRO[[#This Row],[CUSTO UNI.]]/(EPI_TECNICO_ELETRO[[#This Row],[RECOMPRA (MESES)]]*EPI_TECNICO_ELETRO[[#This Row],[COMPARTILHAMENTO]]),"")</f>
        <v>13.948333333333332</v>
      </c>
      <c r="K65" s="151">
        <f>IFERROR(EPI_TECNICO_ELETRO[[#This Row],[CUSTO MENSAL]]/EPI_TECNICO_ELETRO[[#This Row],[HORAS TRAB. NO MÊS]],"")</f>
        <v>8.4036229264570023E-2</v>
      </c>
    </row>
    <row r="66" spans="1:11" ht="15" customHeight="1">
      <c r="A66" s="144">
        <v>8</v>
      </c>
      <c r="B66" s="145" t="s">
        <v>190</v>
      </c>
      <c r="C66" s="6">
        <v>36152</v>
      </c>
      <c r="D66" s="6" t="s">
        <v>183</v>
      </c>
      <c r="E66" s="149">
        <v>46082</v>
      </c>
      <c r="F66" s="151">
        <v>5.18</v>
      </c>
      <c r="G66" s="6">
        <v>2</v>
      </c>
      <c r="H66" s="6">
        <v>1</v>
      </c>
      <c r="I66" s="6">
        <v>165.98</v>
      </c>
      <c r="J66" s="151">
        <f>IFERROR(EPI_TECNICO_ELETRO[[#This Row],[CUSTO UNI.]]/(EPI_TECNICO_ELETRO[[#This Row],[RECOMPRA (MESES)]]*EPI_TECNICO_ELETRO[[#This Row],[COMPARTILHAMENTO]]),"")</f>
        <v>2.59</v>
      </c>
      <c r="K66" s="151">
        <f>IFERROR(EPI_TECNICO_ELETRO[[#This Row],[CUSTO MENSAL]]/EPI_TECNICO_ELETRO[[#This Row],[HORAS TRAB. NO MÊS]],"")</f>
        <v>1.5604289673454633E-2</v>
      </c>
    </row>
    <row r="67" spans="1:11" ht="15" customHeight="1">
      <c r="A67" s="144">
        <v>9</v>
      </c>
      <c r="B67" s="145" t="s">
        <v>191</v>
      </c>
      <c r="C67" s="6">
        <v>36153</v>
      </c>
      <c r="D67" s="6" t="s">
        <v>183</v>
      </c>
      <c r="E67" s="149">
        <v>46082</v>
      </c>
      <c r="F67" s="151">
        <v>190.87</v>
      </c>
      <c r="G67" s="6">
        <v>6</v>
      </c>
      <c r="H67" s="6">
        <v>2</v>
      </c>
      <c r="I67" s="6">
        <v>165.98</v>
      </c>
      <c r="J67" s="151">
        <f>IFERROR(EPI_TECNICO_ELETRO[[#This Row],[CUSTO UNI.]]/(EPI_TECNICO_ELETRO[[#This Row],[RECOMPRA (MESES)]]*EPI_TECNICO_ELETRO[[#This Row],[COMPARTILHAMENTO]]),"")</f>
        <v>15.905833333333334</v>
      </c>
      <c r="K67" s="151">
        <f>IFERROR(EPI_TECNICO_ELETRO[[#This Row],[CUSTO MENSAL]]/EPI_TECNICO_ELETRO[[#This Row],[HORAS TRAB. NO MÊS]],"")</f>
        <v>9.5829818853677154E-2</v>
      </c>
    </row>
    <row r="68" spans="1:11" ht="15" customHeight="1">
      <c r="A68" s="144">
        <v>10</v>
      </c>
      <c r="B68" s="145" t="s">
        <v>192</v>
      </c>
      <c r="C68" s="6">
        <v>45267</v>
      </c>
      <c r="D68" s="6" t="s">
        <v>183</v>
      </c>
      <c r="E68" s="149">
        <v>46082</v>
      </c>
      <c r="F68" s="151">
        <v>172.82</v>
      </c>
      <c r="G68" s="6">
        <v>3</v>
      </c>
      <c r="H68" s="6">
        <v>1</v>
      </c>
      <c r="I68" s="6">
        <v>165.98</v>
      </c>
      <c r="J68" s="151">
        <f>IFERROR(EPI_TECNICO_ELETRO[[#This Row],[CUSTO UNI.]]/(EPI_TECNICO_ELETRO[[#This Row],[RECOMPRA (MESES)]]*EPI_TECNICO_ELETRO[[#This Row],[COMPARTILHAMENTO]]),"")</f>
        <v>57.606666666666662</v>
      </c>
      <c r="K68" s="151">
        <f>IFERROR(EPI_TECNICO_ELETRO[[#This Row],[CUSTO MENSAL]]/EPI_TECNICO_ELETRO[[#This Row],[HORAS TRAB. NO MÊS]],"")</f>
        <v>0.34706992810378762</v>
      </c>
    </row>
    <row r="69" spans="1:11" ht="15" customHeight="1">
      <c r="A69" s="144">
        <v>11</v>
      </c>
      <c r="B69" s="145" t="s">
        <v>194</v>
      </c>
      <c r="C69" s="6">
        <v>12892</v>
      </c>
      <c r="D69" s="6" t="s">
        <v>183</v>
      </c>
      <c r="E69" s="149">
        <v>46082</v>
      </c>
      <c r="F69" s="151">
        <v>10.87</v>
      </c>
      <c r="G69" s="6">
        <v>1</v>
      </c>
      <c r="H69" s="6">
        <v>1</v>
      </c>
      <c r="I69" s="6">
        <v>165.98</v>
      </c>
      <c r="J69" s="151">
        <f>IFERROR(EPI_TECNICO_ELETRO[[#This Row],[CUSTO UNI.]]/(EPI_TECNICO_ELETRO[[#This Row],[RECOMPRA (MESES)]]*EPI_TECNICO_ELETRO[[#This Row],[COMPARTILHAMENTO]]),"")</f>
        <v>10.87</v>
      </c>
      <c r="K69" s="151">
        <f>IFERROR(EPI_TECNICO_ELETRO[[#This Row],[CUSTO MENSAL]]/EPI_TECNICO_ELETRO[[#This Row],[HORAS TRAB. NO MÊS]],"")</f>
        <v>6.5489818050367507E-2</v>
      </c>
    </row>
    <row r="70" spans="1:11" ht="15" customHeight="1">
      <c r="A70" s="144">
        <v>12</v>
      </c>
      <c r="B70" s="145" t="s">
        <v>195</v>
      </c>
      <c r="C70" s="6">
        <v>36144</v>
      </c>
      <c r="D70" s="6" t="s">
        <v>183</v>
      </c>
      <c r="E70" s="149">
        <v>46082</v>
      </c>
      <c r="F70" s="151">
        <v>1.58</v>
      </c>
      <c r="G70" s="6">
        <v>0.1</v>
      </c>
      <c r="H70" s="6">
        <v>1</v>
      </c>
      <c r="I70" s="6">
        <v>165.98</v>
      </c>
      <c r="J70" s="151">
        <f>IFERROR(EPI_TECNICO_ELETRO[[#This Row],[CUSTO UNI.]]/(EPI_TECNICO_ELETRO[[#This Row],[RECOMPRA (MESES)]]*EPI_TECNICO_ELETRO[[#This Row],[COMPARTILHAMENTO]]),"")</f>
        <v>15.8</v>
      </c>
      <c r="K70" s="151">
        <f>IFERROR(EPI_TECNICO_ELETRO[[#This Row],[CUSTO MENSAL]]/EPI_TECNICO_ELETRO[[#This Row],[HORAS TRAB. NO MÊS]],"")</f>
        <v>9.5192191830341014E-2</v>
      </c>
    </row>
    <row r="71" spans="1:11" ht="15" customHeight="1">
      <c r="A71" s="144">
        <v>13</v>
      </c>
      <c r="B71" s="145" t="s">
        <v>196</v>
      </c>
      <c r="C71" s="6">
        <v>36145</v>
      </c>
      <c r="D71" s="6" t="s">
        <v>183</v>
      </c>
      <c r="E71" s="149">
        <v>46082</v>
      </c>
      <c r="F71" s="151">
        <v>42</v>
      </c>
      <c r="G71" s="6">
        <v>6</v>
      </c>
      <c r="H71" s="6">
        <v>1</v>
      </c>
      <c r="I71" s="6">
        <v>165.98</v>
      </c>
      <c r="J71" s="151">
        <f>IFERROR(EPI_TECNICO_ELETRO[[#This Row],[CUSTO UNI.]]/(EPI_TECNICO_ELETRO[[#This Row],[RECOMPRA (MESES)]]*EPI_TECNICO_ELETRO[[#This Row],[COMPARTILHAMENTO]]),"")</f>
        <v>7</v>
      </c>
      <c r="K71" s="151">
        <f>IFERROR(EPI_TECNICO_ELETRO[[#This Row],[CUSTO MENSAL]]/EPI_TECNICO_ELETRO[[#This Row],[HORAS TRAB. NO MÊS]],"")</f>
        <v>4.2173755874201711E-2</v>
      </c>
    </row>
    <row r="72" spans="1:11" ht="15" customHeight="1">
      <c r="A72" s="144">
        <v>14</v>
      </c>
      <c r="B72" s="145" t="s">
        <v>199</v>
      </c>
      <c r="C72" s="6">
        <v>45266</v>
      </c>
      <c r="D72" s="6" t="s">
        <v>183</v>
      </c>
      <c r="E72" s="149">
        <v>46082</v>
      </c>
      <c r="F72" s="151">
        <v>2.88</v>
      </c>
      <c r="G72" s="6">
        <v>6</v>
      </c>
      <c r="H72" s="6">
        <v>1</v>
      </c>
      <c r="I72" s="6">
        <v>165.98</v>
      </c>
      <c r="J72" s="151">
        <f>IFERROR(EPI_TECNICO_ELETRO[[#This Row],[CUSTO UNI.]]/(EPI_TECNICO_ELETRO[[#This Row],[RECOMPRA (MESES)]]*EPI_TECNICO_ELETRO[[#This Row],[COMPARTILHAMENTO]]),"")</f>
        <v>0.48</v>
      </c>
      <c r="K72" s="151">
        <f>IFERROR(EPI_TECNICO_ELETRO[[#This Row],[CUSTO MENSAL]]/EPI_TECNICO_ELETRO[[#This Row],[HORAS TRAB. NO MÊS]],"")</f>
        <v>2.8919146885166887E-3</v>
      </c>
    </row>
    <row r="73" spans="1:11" ht="15" customHeight="1">
      <c r="A73" s="144">
        <v>15</v>
      </c>
      <c r="B73" s="145" t="s">
        <v>203</v>
      </c>
      <c r="C73" s="6">
        <v>450516</v>
      </c>
      <c r="D73" s="6" t="s">
        <v>204</v>
      </c>
      <c r="E73" s="149">
        <v>46113</v>
      </c>
      <c r="F73" s="151">
        <v>13.78</v>
      </c>
      <c r="G73" s="6">
        <v>6</v>
      </c>
      <c r="H73" s="6">
        <v>1</v>
      </c>
      <c r="I73" s="6">
        <v>165.98</v>
      </c>
      <c r="J73" s="151">
        <f>IFERROR(EPI_TECNICO_ELETRO[[#This Row],[CUSTO UNI.]]/(EPI_TECNICO_ELETRO[[#This Row],[RECOMPRA (MESES)]]*EPI_TECNICO_ELETRO[[#This Row],[COMPARTILHAMENTO]]),"")</f>
        <v>2.2966666666666664</v>
      </c>
      <c r="K73" s="151">
        <f>IFERROR(EPI_TECNICO_ELETRO[[#This Row],[CUSTO MENSAL]]/EPI_TECNICO_ELETRO[[#This Row],[HORAS TRAB. NO MÊS]],"")</f>
        <v>1.3837008474916656E-2</v>
      </c>
    </row>
    <row r="74" spans="1:11" ht="15" customHeight="1">
      <c r="A74" s="144">
        <v>16</v>
      </c>
      <c r="B74" s="145" t="s">
        <v>205</v>
      </c>
      <c r="D74" s="6" t="s">
        <v>206</v>
      </c>
      <c r="E74" s="149">
        <v>46113</v>
      </c>
      <c r="F74" s="151">
        <v>13.22</v>
      </c>
      <c r="G74" s="6">
        <v>1</v>
      </c>
      <c r="H74" s="6">
        <v>2</v>
      </c>
      <c r="I74" s="6">
        <v>165.98</v>
      </c>
      <c r="J74" s="151">
        <f>IFERROR(EPI_TECNICO_ELETRO[[#This Row],[CUSTO UNI.]]/(EPI_TECNICO_ELETRO[[#This Row],[RECOMPRA (MESES)]]*EPI_TECNICO_ELETRO[[#This Row],[COMPARTILHAMENTO]]),"")</f>
        <v>6.61</v>
      </c>
      <c r="K74" s="151">
        <f>IFERROR(EPI_TECNICO_ELETRO[[#This Row],[CUSTO MENSAL]]/EPI_TECNICO_ELETRO[[#This Row],[HORAS TRAB. NO MÊS]],"")</f>
        <v>3.9824075189781906E-2</v>
      </c>
    </row>
    <row r="75" spans="1:11" ht="15" customHeight="1">
      <c r="A75" s="144">
        <v>17</v>
      </c>
      <c r="B75" s="145" t="s">
        <v>209</v>
      </c>
      <c r="C75" s="6">
        <v>36147</v>
      </c>
      <c r="D75" s="6" t="s">
        <v>183</v>
      </c>
      <c r="E75" s="149">
        <v>46082</v>
      </c>
      <c r="F75" s="151">
        <v>257.27</v>
      </c>
      <c r="G75" s="6">
        <v>12</v>
      </c>
      <c r="H75" s="6">
        <v>2</v>
      </c>
      <c r="I75" s="6">
        <v>165.98</v>
      </c>
      <c r="J75" s="151">
        <f>IFERROR(EPI_TECNICO_ELETRO[[#This Row],[CUSTO UNI.]]/(EPI_TECNICO_ELETRO[[#This Row],[RECOMPRA (MESES)]]*EPI_TECNICO_ELETRO[[#This Row],[COMPARTILHAMENTO]]),"")</f>
        <v>10.719583333333333</v>
      </c>
      <c r="K75" s="151">
        <f>IFERROR(EPI_TECNICO_ELETRO[[#This Row],[CUSTO MENSAL]]/EPI_TECNICO_ELETRO[[#This Row],[HORAS TRAB. NO MÊS]],"")</f>
        <v>6.4583584367594482E-2</v>
      </c>
    </row>
    <row r="76" spans="1:11" ht="15" customHeight="1">
      <c r="A76" s="144">
        <v>18</v>
      </c>
      <c r="B76" s="145" t="s">
        <v>207</v>
      </c>
      <c r="C76" s="6">
        <v>601888</v>
      </c>
      <c r="D76" s="6" t="s">
        <v>204</v>
      </c>
      <c r="E76" s="149">
        <v>46113</v>
      </c>
      <c r="F76" s="151">
        <v>107.26</v>
      </c>
      <c r="G76" s="6">
        <v>12</v>
      </c>
      <c r="H76" s="6">
        <v>2</v>
      </c>
      <c r="I76" s="6">
        <v>165.98</v>
      </c>
      <c r="J76" s="151">
        <f>IFERROR(EPI_TECNICO_ELETRO[[#This Row],[CUSTO UNI.]]/(EPI_TECNICO_ELETRO[[#This Row],[RECOMPRA (MESES)]]*EPI_TECNICO_ELETRO[[#This Row],[COMPARTILHAMENTO]]),"")</f>
        <v>4.4691666666666672</v>
      </c>
      <c r="K76" s="151">
        <f>IFERROR(EPI_TECNICO_ELETRO[[#This Row],[CUSTO MENSAL]]/EPI_TECNICO_ELETRO[[#This Row],[HORAS TRAB. NO MÊS]],"")</f>
        <v>2.6925934851588548E-2</v>
      </c>
    </row>
    <row r="77" spans="1:11" ht="15" customHeight="1">
      <c r="A77" s="144">
        <v>19</v>
      </c>
      <c r="B77" s="145" t="s">
        <v>210</v>
      </c>
      <c r="C77" s="6">
        <v>45299</v>
      </c>
      <c r="D77" s="6" t="s">
        <v>183</v>
      </c>
      <c r="E77" s="149">
        <v>46082</v>
      </c>
      <c r="F77" s="151">
        <v>74.66</v>
      </c>
      <c r="G77" s="6">
        <v>12</v>
      </c>
      <c r="H77" s="6">
        <v>3</v>
      </c>
      <c r="I77" s="6">
        <v>165.98</v>
      </c>
      <c r="J77" s="151">
        <f>IFERROR(EPI_TECNICO_ELETRO[[#This Row],[CUSTO UNI.]]/(EPI_TECNICO_ELETRO[[#This Row],[RECOMPRA (MESES)]]*EPI_TECNICO_ELETRO[[#This Row],[COMPARTILHAMENTO]]),"")</f>
        <v>2.0738888888888889</v>
      </c>
      <c r="K77" s="151">
        <f>IFERROR(EPI_TECNICO_ELETRO[[#This Row],[CUSTO MENSAL]]/EPI_TECNICO_ELETRO[[#This Row],[HORAS TRAB. NO MÊS]],"")</f>
        <v>1.2494811958602777E-2</v>
      </c>
    </row>
    <row r="78" spans="1:11" ht="15" customHeight="1">
      <c r="A78" s="144">
        <v>20</v>
      </c>
      <c r="B78" s="145" t="s">
        <v>211</v>
      </c>
      <c r="C78" s="6">
        <v>45209</v>
      </c>
      <c r="D78" s="6" t="s">
        <v>183</v>
      </c>
      <c r="E78" s="149">
        <v>46082</v>
      </c>
      <c r="F78" s="151">
        <v>34.03</v>
      </c>
      <c r="G78" s="6">
        <v>6</v>
      </c>
      <c r="H78" s="6">
        <v>3</v>
      </c>
      <c r="I78" s="6">
        <v>165.98</v>
      </c>
      <c r="J78" s="151">
        <f>IFERROR(EPI_TECNICO_ELETRO[[#This Row],[CUSTO UNI.]]/(EPI_TECNICO_ELETRO[[#This Row],[RECOMPRA (MESES)]]*EPI_TECNICO_ELETRO[[#This Row],[COMPARTILHAMENTO]]),"")</f>
        <v>1.8905555555555555</v>
      </c>
      <c r="K78" s="151">
        <f>IFERROR(EPI_TECNICO_ELETRO[[#This Row],[CUSTO MENSAL]]/EPI_TECNICO_ELETRO[[#This Row],[HORAS TRAB. NO MÊS]],"")</f>
        <v>1.1390261209516542E-2</v>
      </c>
    </row>
    <row r="79" spans="1:11" ht="15" customHeight="1">
      <c r="A79" s="144">
        <v>21</v>
      </c>
      <c r="B79" s="145" t="s">
        <v>212</v>
      </c>
      <c r="D79" s="6" t="s">
        <v>206</v>
      </c>
      <c r="E79" s="149">
        <v>46113</v>
      </c>
      <c r="F79" s="151">
        <v>523.57000000000005</v>
      </c>
      <c r="G79" s="6">
        <v>12</v>
      </c>
      <c r="H79" s="6">
        <v>3</v>
      </c>
      <c r="I79" s="6">
        <v>165.98</v>
      </c>
      <c r="J79" s="151">
        <f>IFERROR(EPI_TECNICO_ELETRO[[#This Row],[CUSTO UNI.]]/(EPI_TECNICO_ELETRO[[#This Row],[RECOMPRA (MESES)]]*EPI_TECNICO_ELETRO[[#This Row],[COMPARTILHAMENTO]]),"")</f>
        <v>14.543611111111112</v>
      </c>
      <c r="K79" s="151">
        <f>IFERROR(EPI_TECNICO_ELETRO[[#This Row],[CUSTO MENSAL]]/EPI_TECNICO_ELETRO[[#This Row],[HORAS TRAB. NO MÊS]],"")</f>
        <v>8.7622672075618219E-2</v>
      </c>
    </row>
    <row r="80" spans="1:11">
      <c r="A80" s="147" t="s">
        <v>83</v>
      </c>
      <c r="B80" s="148"/>
      <c r="C80" s="155"/>
      <c r="D80" s="155"/>
      <c r="E80" s="155"/>
      <c r="F80" s="266"/>
      <c r="G80" s="155"/>
      <c r="H80" s="155"/>
      <c r="I80" s="155"/>
      <c r="J80" s="266">
        <f>SUBTOTAL(109,EPI_TECNICO_ELETRO[CUSTO MENSAL])</f>
        <v>212.14299603174604</v>
      </c>
      <c r="K80" s="266">
        <f>SUBTOTAL(109,EPI_TECNICO_ELETRO[CUSTO POR HORA])</f>
        <v>1.2781238464377997</v>
      </c>
    </row>
    <row r="82" spans="1:11">
      <c r="A82" s="141" t="s">
        <v>213</v>
      </c>
      <c r="B82" s="141"/>
      <c r="C82" s="153"/>
      <c r="D82" s="153"/>
      <c r="E82" s="153"/>
      <c r="F82" s="154"/>
      <c r="G82" s="153"/>
      <c r="H82" s="153"/>
      <c r="I82" s="153"/>
      <c r="J82" s="154"/>
      <c r="K82" s="154"/>
    </row>
    <row r="83" spans="1:11" ht="25.5">
      <c r="A83" s="142" t="s">
        <v>171</v>
      </c>
      <c r="B83" s="142" t="s">
        <v>172</v>
      </c>
      <c r="C83" s="143" t="s">
        <v>173</v>
      </c>
      <c r="D83" s="143" t="s">
        <v>174</v>
      </c>
      <c r="E83" s="143" t="s">
        <v>175</v>
      </c>
      <c r="F83" s="150" t="s">
        <v>176</v>
      </c>
      <c r="G83" s="143" t="s">
        <v>177</v>
      </c>
      <c r="H83" s="143" t="s">
        <v>178</v>
      </c>
      <c r="I83" s="143" t="s">
        <v>179</v>
      </c>
      <c r="J83" s="150" t="s">
        <v>180</v>
      </c>
      <c r="K83" s="150" t="s">
        <v>181</v>
      </c>
    </row>
    <row r="84" spans="1:11" ht="15.75" customHeight="1">
      <c r="A84" s="144">
        <v>1</v>
      </c>
      <c r="B84" s="145" t="s">
        <v>182</v>
      </c>
      <c r="C84" s="6">
        <v>12893</v>
      </c>
      <c r="D84" s="6" t="s">
        <v>183</v>
      </c>
      <c r="E84" s="149">
        <v>46082</v>
      </c>
      <c r="F84" s="151">
        <v>73.930000000000007</v>
      </c>
      <c r="G84" s="6">
        <v>12</v>
      </c>
      <c r="H84" s="6">
        <v>1</v>
      </c>
      <c r="I84" s="6">
        <v>165.98</v>
      </c>
      <c r="J84" s="151">
        <f>IFERROR(EPI_ELETRICISTA[[#This Row],[CUSTO UNI.]]/(EPI_ELETRICISTA[[#This Row],[RECOMPRA (MESES)]]*EPI_ELETRICISTA[[#This Row],[COMPARTILHAMENTO]]),"")</f>
        <v>6.1608333333333336</v>
      </c>
      <c r="K84" s="151">
        <f>IFERROR(EPI_ELETRICISTA[[#This Row],[CUSTO MENSAL]]/EPI_ELETRICISTA[[#This Row],[HORAS TRAB. NO MÊS]],"")</f>
        <v>3.7117925854520631E-2</v>
      </c>
    </row>
    <row r="85" spans="1:11" ht="15.75" customHeight="1">
      <c r="A85" s="144">
        <v>2</v>
      </c>
      <c r="B85" s="145" t="s">
        <v>184</v>
      </c>
      <c r="C85" s="6">
        <v>12894</v>
      </c>
      <c r="D85" s="6" t="s">
        <v>183</v>
      </c>
      <c r="E85" s="149">
        <v>46082</v>
      </c>
      <c r="F85" s="151">
        <v>20.11</v>
      </c>
      <c r="G85" s="6">
        <v>7</v>
      </c>
      <c r="H85" s="6">
        <v>1</v>
      </c>
      <c r="I85" s="6">
        <v>165.98</v>
      </c>
      <c r="J85" s="151">
        <f>IFERROR(EPI_ELETRICISTA[[#This Row],[CUSTO UNI.]]/(EPI_ELETRICISTA[[#This Row],[RECOMPRA (MESES)]]*EPI_ELETRICISTA[[#This Row],[COMPARTILHAMENTO]]),"")</f>
        <v>2.8728571428571428</v>
      </c>
      <c r="K85" s="151">
        <f>IFERROR(EPI_ELETRICISTA[[#This Row],[CUSTO MENSAL]]/EPI_ELETRICISTA[[#This Row],[HORAS TRAB. NO MÊS]],"")</f>
        <v>1.7308453686330539E-2</v>
      </c>
    </row>
    <row r="86" spans="1:11" ht="15.75" customHeight="1">
      <c r="A86" s="144">
        <v>3</v>
      </c>
      <c r="B86" s="145" t="s">
        <v>185</v>
      </c>
      <c r="C86" s="6">
        <v>12895</v>
      </c>
      <c r="D86" s="6" t="s">
        <v>183</v>
      </c>
      <c r="E86" s="149">
        <v>46082</v>
      </c>
      <c r="F86" s="151">
        <v>13.5</v>
      </c>
      <c r="G86" s="6">
        <v>12</v>
      </c>
      <c r="H86" s="6">
        <v>1</v>
      </c>
      <c r="I86" s="6">
        <v>165.98</v>
      </c>
      <c r="J86" s="151">
        <f>IFERROR(EPI_ELETRICISTA[[#This Row],[CUSTO UNI.]]/(EPI_ELETRICISTA[[#This Row],[RECOMPRA (MESES)]]*EPI_ELETRICISTA[[#This Row],[COMPARTILHAMENTO]]),"")</f>
        <v>1.125</v>
      </c>
      <c r="K86" s="151">
        <f>IFERROR(EPI_ELETRICISTA[[#This Row],[CUSTO MENSAL]]/EPI_ELETRICISTA[[#This Row],[HORAS TRAB. NO MÊS]],"")</f>
        <v>6.7779250512109901E-3</v>
      </c>
    </row>
    <row r="87" spans="1:11" ht="15.75" customHeight="1">
      <c r="A87" s="144">
        <v>4</v>
      </c>
      <c r="B87" s="145" t="s">
        <v>186</v>
      </c>
      <c r="C87" s="6">
        <v>36142</v>
      </c>
      <c r="D87" s="6" t="s">
        <v>183</v>
      </c>
      <c r="E87" s="149">
        <v>46082</v>
      </c>
      <c r="F87" s="151">
        <v>2.0099999999999998</v>
      </c>
      <c r="G87" s="6">
        <v>1</v>
      </c>
      <c r="H87" s="6">
        <v>1</v>
      </c>
      <c r="I87" s="6">
        <v>165.98</v>
      </c>
      <c r="J87" s="151">
        <f>IFERROR(EPI_ELETRICISTA[[#This Row],[CUSTO UNI.]]/(EPI_ELETRICISTA[[#This Row],[RECOMPRA (MESES)]]*EPI_ELETRICISTA[[#This Row],[COMPARTILHAMENTO]]),"")</f>
        <v>2.0099999999999998</v>
      </c>
      <c r="K87" s="151">
        <f>IFERROR(EPI_ELETRICISTA[[#This Row],[CUSTO MENSAL]]/EPI_ELETRICISTA[[#This Row],[HORAS TRAB. NO MÊS]],"")</f>
        <v>1.2109892758163633E-2</v>
      </c>
    </row>
    <row r="88" spans="1:11" ht="15.75" customHeight="1">
      <c r="A88" s="144">
        <v>5</v>
      </c>
      <c r="B88" s="145" t="s">
        <v>187</v>
      </c>
      <c r="C88" s="6">
        <v>36146</v>
      </c>
      <c r="D88" s="6" t="s">
        <v>183</v>
      </c>
      <c r="E88" s="149">
        <v>46082</v>
      </c>
      <c r="F88" s="151">
        <v>215.77</v>
      </c>
      <c r="G88" s="6">
        <v>4</v>
      </c>
      <c r="H88" s="6">
        <v>2</v>
      </c>
      <c r="I88" s="6">
        <v>165.98</v>
      </c>
      <c r="J88" s="151">
        <f>IFERROR(EPI_ELETRICISTA[[#This Row],[CUSTO UNI.]]/(EPI_ELETRICISTA[[#This Row],[RECOMPRA (MESES)]]*EPI_ELETRICISTA[[#This Row],[COMPARTILHAMENTO]]),"")</f>
        <v>26.971250000000001</v>
      </c>
      <c r="K88" s="151">
        <f>IFERROR(EPI_ELETRICISTA[[#This Row],[CUSTO MENSAL]]/EPI_ELETRICISTA[[#This Row],[HORAS TRAB. NO MÊS]],"")</f>
        <v>0.16249698758886616</v>
      </c>
    </row>
    <row r="89" spans="1:11" ht="15.75" customHeight="1">
      <c r="A89" s="144">
        <v>6</v>
      </c>
      <c r="B89" s="145" t="s">
        <v>188</v>
      </c>
      <c r="C89" s="6">
        <v>36148</v>
      </c>
      <c r="D89" s="6" t="s">
        <v>183</v>
      </c>
      <c r="E89" s="149">
        <v>46082</v>
      </c>
      <c r="F89" s="151">
        <v>148.77000000000001</v>
      </c>
      <c r="G89" s="6">
        <v>12</v>
      </c>
      <c r="H89" s="6">
        <v>2</v>
      </c>
      <c r="I89" s="6">
        <v>165.98</v>
      </c>
      <c r="J89" s="151">
        <f>IFERROR(EPI_ELETRICISTA[[#This Row],[CUSTO UNI.]]/(EPI_ELETRICISTA[[#This Row],[RECOMPRA (MESES)]]*EPI_ELETRICISTA[[#This Row],[COMPARTILHAMENTO]]),"")</f>
        <v>6.1987500000000004</v>
      </c>
      <c r="K89" s="151">
        <f>IFERROR(EPI_ELETRICISTA[[#This Row],[CUSTO MENSAL]]/EPI_ELETRICISTA[[#This Row],[HORAS TRAB. NO MÊS]],"")</f>
        <v>3.7346367032172555E-2</v>
      </c>
    </row>
    <row r="90" spans="1:11" ht="15.75" customHeight="1">
      <c r="A90" s="144">
        <v>7</v>
      </c>
      <c r="B90" s="145" t="s">
        <v>189</v>
      </c>
      <c r="C90" s="6">
        <v>36149</v>
      </c>
      <c r="D90" s="6" t="s">
        <v>183</v>
      </c>
      <c r="E90" s="149">
        <v>46082</v>
      </c>
      <c r="F90" s="151">
        <v>167.38</v>
      </c>
      <c r="G90" s="6">
        <v>6</v>
      </c>
      <c r="H90" s="6">
        <v>2</v>
      </c>
      <c r="I90" s="6">
        <v>165.98</v>
      </c>
      <c r="J90" s="151">
        <f>IFERROR(EPI_ELETRICISTA[[#This Row],[CUSTO UNI.]]/(EPI_ELETRICISTA[[#This Row],[RECOMPRA (MESES)]]*EPI_ELETRICISTA[[#This Row],[COMPARTILHAMENTO]]),"")</f>
        <v>13.948333333333332</v>
      </c>
      <c r="K90" s="151">
        <f>IFERROR(EPI_ELETRICISTA[[#This Row],[CUSTO MENSAL]]/EPI_ELETRICISTA[[#This Row],[HORAS TRAB. NO MÊS]],"")</f>
        <v>8.4036229264570023E-2</v>
      </c>
    </row>
    <row r="91" spans="1:11" ht="15.75" customHeight="1">
      <c r="A91" s="144">
        <v>8</v>
      </c>
      <c r="B91" s="145" t="s">
        <v>190</v>
      </c>
      <c r="C91" s="6">
        <v>36152</v>
      </c>
      <c r="D91" s="6" t="s">
        <v>183</v>
      </c>
      <c r="E91" s="149">
        <v>46082</v>
      </c>
      <c r="F91" s="151">
        <v>5.18</v>
      </c>
      <c r="G91" s="6">
        <v>2</v>
      </c>
      <c r="H91" s="6">
        <v>1</v>
      </c>
      <c r="I91" s="6">
        <v>165.98</v>
      </c>
      <c r="J91" s="151">
        <f>IFERROR(EPI_ELETRICISTA[[#This Row],[CUSTO UNI.]]/(EPI_ELETRICISTA[[#This Row],[RECOMPRA (MESES)]]*EPI_ELETRICISTA[[#This Row],[COMPARTILHAMENTO]]),"")</f>
        <v>2.59</v>
      </c>
      <c r="K91" s="151">
        <f>IFERROR(EPI_ELETRICISTA[[#This Row],[CUSTO MENSAL]]/EPI_ELETRICISTA[[#This Row],[HORAS TRAB. NO MÊS]],"")</f>
        <v>1.5604289673454633E-2</v>
      </c>
    </row>
    <row r="92" spans="1:11" ht="15.75" customHeight="1">
      <c r="A92" s="144">
        <v>9</v>
      </c>
      <c r="B92" s="145" t="s">
        <v>191</v>
      </c>
      <c r="C92" s="6">
        <v>36153</v>
      </c>
      <c r="D92" s="6" t="s">
        <v>183</v>
      </c>
      <c r="E92" s="149">
        <v>46082</v>
      </c>
      <c r="F92" s="151">
        <v>190.87</v>
      </c>
      <c r="G92" s="6">
        <v>6</v>
      </c>
      <c r="H92" s="6">
        <v>2</v>
      </c>
      <c r="I92" s="6">
        <v>165.98</v>
      </c>
      <c r="J92" s="151">
        <f>IFERROR(EPI_ELETRICISTA[[#This Row],[CUSTO UNI.]]/(EPI_ELETRICISTA[[#This Row],[RECOMPRA (MESES)]]*EPI_ELETRICISTA[[#This Row],[COMPARTILHAMENTO]]),"")</f>
        <v>15.905833333333334</v>
      </c>
      <c r="K92" s="151">
        <f>IFERROR(EPI_ELETRICISTA[[#This Row],[CUSTO MENSAL]]/EPI_ELETRICISTA[[#This Row],[HORAS TRAB. NO MÊS]],"")</f>
        <v>9.5829818853677154E-2</v>
      </c>
    </row>
    <row r="93" spans="1:11" ht="15.75" customHeight="1">
      <c r="A93" s="144">
        <v>10</v>
      </c>
      <c r="B93" s="145" t="s">
        <v>192</v>
      </c>
      <c r="C93" s="6">
        <v>45267</v>
      </c>
      <c r="D93" s="6" t="s">
        <v>183</v>
      </c>
      <c r="E93" s="149">
        <v>46082</v>
      </c>
      <c r="F93" s="151">
        <v>172.82</v>
      </c>
      <c r="G93" s="6">
        <v>3</v>
      </c>
      <c r="H93" s="6">
        <v>1</v>
      </c>
      <c r="I93" s="6">
        <v>165.98</v>
      </c>
      <c r="J93" s="151">
        <f>IFERROR(EPI_ELETRICISTA[[#This Row],[CUSTO UNI.]]/(EPI_ELETRICISTA[[#This Row],[RECOMPRA (MESES)]]*EPI_ELETRICISTA[[#This Row],[COMPARTILHAMENTO]]),"")</f>
        <v>57.606666666666662</v>
      </c>
      <c r="K93" s="151">
        <f>IFERROR(EPI_ELETRICISTA[[#This Row],[CUSTO MENSAL]]/EPI_ELETRICISTA[[#This Row],[HORAS TRAB. NO MÊS]],"")</f>
        <v>0.34706992810378762</v>
      </c>
    </row>
    <row r="94" spans="1:11" ht="15.75" customHeight="1">
      <c r="A94" s="144">
        <v>11</v>
      </c>
      <c r="B94" s="145" t="s">
        <v>194</v>
      </c>
      <c r="C94" s="6">
        <v>12892</v>
      </c>
      <c r="D94" s="6" t="s">
        <v>183</v>
      </c>
      <c r="E94" s="149">
        <v>46082</v>
      </c>
      <c r="F94" s="151">
        <v>10.87</v>
      </c>
      <c r="G94" s="6">
        <v>1</v>
      </c>
      <c r="H94" s="6">
        <v>1</v>
      </c>
      <c r="I94" s="6">
        <v>165.98</v>
      </c>
      <c r="J94" s="151">
        <f>IFERROR(EPI_ELETRICISTA[[#This Row],[CUSTO UNI.]]/(EPI_ELETRICISTA[[#This Row],[RECOMPRA (MESES)]]*EPI_ELETRICISTA[[#This Row],[COMPARTILHAMENTO]]),"")</f>
        <v>10.87</v>
      </c>
      <c r="K94" s="151">
        <f>IFERROR(EPI_ELETRICISTA[[#This Row],[CUSTO MENSAL]]/EPI_ELETRICISTA[[#This Row],[HORAS TRAB. NO MÊS]],"")</f>
        <v>6.5489818050367507E-2</v>
      </c>
    </row>
    <row r="95" spans="1:11" ht="15.75" customHeight="1">
      <c r="A95" s="144">
        <v>12</v>
      </c>
      <c r="B95" s="145" t="s">
        <v>195</v>
      </c>
      <c r="C95" s="6">
        <v>36144</v>
      </c>
      <c r="D95" s="6" t="s">
        <v>183</v>
      </c>
      <c r="E95" s="149">
        <v>46082</v>
      </c>
      <c r="F95" s="151">
        <v>1.58</v>
      </c>
      <c r="G95" s="6">
        <v>0.1</v>
      </c>
      <c r="H95" s="6">
        <v>1</v>
      </c>
      <c r="I95" s="6">
        <v>165.98</v>
      </c>
      <c r="J95" s="151">
        <f>IFERROR(EPI_ELETRICISTA[[#This Row],[CUSTO UNI.]]/(EPI_ELETRICISTA[[#This Row],[RECOMPRA (MESES)]]*EPI_ELETRICISTA[[#This Row],[COMPARTILHAMENTO]]),"")</f>
        <v>15.8</v>
      </c>
      <c r="K95" s="151">
        <f>IFERROR(EPI_ELETRICISTA[[#This Row],[CUSTO MENSAL]]/EPI_ELETRICISTA[[#This Row],[HORAS TRAB. NO MÊS]],"")</f>
        <v>9.5192191830341014E-2</v>
      </c>
    </row>
    <row r="96" spans="1:11" ht="15.75" customHeight="1">
      <c r="A96" s="144">
        <v>13</v>
      </c>
      <c r="B96" s="145" t="s">
        <v>199</v>
      </c>
      <c r="C96" s="6">
        <v>45266</v>
      </c>
      <c r="D96" s="6" t="s">
        <v>183</v>
      </c>
      <c r="E96" s="149">
        <v>46082</v>
      </c>
      <c r="F96" s="151">
        <v>2.88</v>
      </c>
      <c r="G96" s="6">
        <v>6</v>
      </c>
      <c r="H96" s="6">
        <v>1</v>
      </c>
      <c r="I96" s="6">
        <v>165.98</v>
      </c>
      <c r="J96" s="151">
        <f>IFERROR(EPI_ELETRICISTA[[#This Row],[CUSTO UNI.]]/(EPI_ELETRICISTA[[#This Row],[RECOMPRA (MESES)]]*EPI_ELETRICISTA[[#This Row],[COMPARTILHAMENTO]]),"")</f>
        <v>0.48</v>
      </c>
      <c r="K96" s="151">
        <f>IFERROR(EPI_ELETRICISTA[[#This Row],[CUSTO MENSAL]]/EPI_ELETRICISTA[[#This Row],[HORAS TRAB. NO MÊS]],"")</f>
        <v>2.8919146885166887E-3</v>
      </c>
    </row>
    <row r="97" spans="1:11" ht="15.75" customHeight="1">
      <c r="A97" s="144">
        <v>14</v>
      </c>
      <c r="B97" s="145" t="s">
        <v>209</v>
      </c>
      <c r="C97" s="6">
        <v>36147</v>
      </c>
      <c r="D97" s="6" t="s">
        <v>183</v>
      </c>
      <c r="E97" s="149">
        <v>46082</v>
      </c>
      <c r="F97" s="151">
        <v>257.27</v>
      </c>
      <c r="G97" s="6">
        <v>12</v>
      </c>
      <c r="H97" s="6">
        <v>2</v>
      </c>
      <c r="I97" s="6">
        <v>165.98</v>
      </c>
      <c r="J97" s="151">
        <f>IFERROR(EPI_ELETRICISTA[[#This Row],[CUSTO UNI.]]/(EPI_ELETRICISTA[[#This Row],[RECOMPRA (MESES)]]*EPI_ELETRICISTA[[#This Row],[COMPARTILHAMENTO]]),"")</f>
        <v>10.719583333333333</v>
      </c>
      <c r="K97" s="151">
        <f>IFERROR(EPI_ELETRICISTA[[#This Row],[CUSTO MENSAL]]/EPI_ELETRICISTA[[#This Row],[HORAS TRAB. NO MÊS]],"")</f>
        <v>6.4583584367594482E-2</v>
      </c>
    </row>
    <row r="98" spans="1:11" ht="15.75" customHeight="1">
      <c r="A98" s="144">
        <v>15</v>
      </c>
      <c r="B98" s="145" t="s">
        <v>207</v>
      </c>
      <c r="C98" s="6">
        <v>601888</v>
      </c>
      <c r="D98" s="6" t="s">
        <v>204</v>
      </c>
      <c r="E98" s="149">
        <v>46113</v>
      </c>
      <c r="F98" s="151">
        <v>107.26</v>
      </c>
      <c r="G98" s="6">
        <v>12</v>
      </c>
      <c r="H98" s="6">
        <v>2</v>
      </c>
      <c r="I98" s="6">
        <v>165.98</v>
      </c>
      <c r="J98" s="151">
        <f>IFERROR(EPI_ELETRICISTA[[#This Row],[CUSTO UNI.]]/(EPI_ELETRICISTA[[#This Row],[RECOMPRA (MESES)]]*EPI_ELETRICISTA[[#This Row],[COMPARTILHAMENTO]]),"")</f>
        <v>4.4691666666666672</v>
      </c>
      <c r="K98" s="151">
        <f>IFERROR(EPI_ELETRICISTA[[#This Row],[CUSTO MENSAL]]/EPI_ELETRICISTA[[#This Row],[HORAS TRAB. NO MÊS]],"")</f>
        <v>2.6925934851588548E-2</v>
      </c>
    </row>
    <row r="99" spans="1:11" ht="15.75" customHeight="1">
      <c r="A99" s="144">
        <v>16</v>
      </c>
      <c r="B99" s="145" t="s">
        <v>210</v>
      </c>
      <c r="C99" s="6">
        <v>45299</v>
      </c>
      <c r="D99" s="6" t="s">
        <v>183</v>
      </c>
      <c r="E99" s="149">
        <v>46082</v>
      </c>
      <c r="F99" s="151">
        <v>74.66</v>
      </c>
      <c r="G99" s="6">
        <v>12</v>
      </c>
      <c r="H99" s="6">
        <v>3</v>
      </c>
      <c r="I99" s="6">
        <v>165.98</v>
      </c>
      <c r="J99" s="151">
        <f>IFERROR(EPI_ELETRICISTA[[#This Row],[CUSTO UNI.]]/(EPI_ELETRICISTA[[#This Row],[RECOMPRA (MESES)]]*EPI_ELETRICISTA[[#This Row],[COMPARTILHAMENTO]]),"")</f>
        <v>2.0738888888888889</v>
      </c>
      <c r="K99" s="151">
        <f>IFERROR(EPI_ELETRICISTA[[#This Row],[CUSTO MENSAL]]/EPI_ELETRICISTA[[#This Row],[HORAS TRAB. NO MÊS]],"")</f>
        <v>1.2494811958602777E-2</v>
      </c>
    </row>
    <row r="100" spans="1:11" ht="15.75" customHeight="1">
      <c r="A100" s="144">
        <v>17</v>
      </c>
      <c r="B100" s="145" t="s">
        <v>211</v>
      </c>
      <c r="C100" s="6">
        <v>45209</v>
      </c>
      <c r="D100" s="6" t="s">
        <v>183</v>
      </c>
      <c r="E100" s="149">
        <v>46082</v>
      </c>
      <c r="F100" s="151">
        <v>34.03</v>
      </c>
      <c r="G100" s="6">
        <v>6</v>
      </c>
      <c r="H100" s="6">
        <v>3</v>
      </c>
      <c r="I100" s="6">
        <v>165.98</v>
      </c>
      <c r="J100" s="151">
        <f>IFERROR(EPI_ELETRICISTA[[#This Row],[CUSTO UNI.]]/(EPI_ELETRICISTA[[#This Row],[RECOMPRA (MESES)]]*EPI_ELETRICISTA[[#This Row],[COMPARTILHAMENTO]]),"")</f>
        <v>1.8905555555555555</v>
      </c>
      <c r="K100" s="151">
        <f>IFERROR(EPI_ELETRICISTA[[#This Row],[CUSTO MENSAL]]/EPI_ELETRICISTA[[#This Row],[HORAS TRAB. NO MÊS]],"")</f>
        <v>1.1390261209516542E-2</v>
      </c>
    </row>
    <row r="101" spans="1:11" ht="15.75" customHeight="1">
      <c r="A101" s="144">
        <v>18</v>
      </c>
      <c r="B101" s="145" t="s">
        <v>212</v>
      </c>
      <c r="D101" s="6" t="s">
        <v>206</v>
      </c>
      <c r="E101" s="149">
        <v>46113</v>
      </c>
      <c r="F101" s="151">
        <v>523.57000000000005</v>
      </c>
      <c r="G101" s="6">
        <v>12</v>
      </c>
      <c r="H101" s="6">
        <v>3</v>
      </c>
      <c r="I101" s="6">
        <v>165.98</v>
      </c>
      <c r="J101" s="151">
        <f>IFERROR(EPI_ELETRICISTA[[#This Row],[CUSTO UNI.]]/(EPI_ELETRICISTA[[#This Row],[RECOMPRA (MESES)]]*EPI_ELETRICISTA[[#This Row],[COMPARTILHAMENTO]]),"")</f>
        <v>14.543611111111112</v>
      </c>
      <c r="K101" s="151">
        <f>IFERROR(EPI_ELETRICISTA[[#This Row],[CUSTO MENSAL]]/EPI_ELETRICISTA[[#This Row],[HORAS TRAB. NO MÊS]],"")</f>
        <v>8.7622672075618219E-2</v>
      </c>
    </row>
    <row r="102" spans="1:11" ht="15" customHeight="1">
      <c r="A102" s="147" t="s">
        <v>83</v>
      </c>
      <c r="B102" s="148"/>
      <c r="C102" s="155"/>
      <c r="D102" s="155"/>
      <c r="E102" s="155"/>
      <c r="F102" s="266"/>
      <c r="G102" s="155"/>
      <c r="H102" s="155"/>
      <c r="I102" s="155"/>
      <c r="J102" s="266">
        <f>SUBTOTAL(109,EPI_ELETRICISTA[CUSTO MENSAL])</f>
        <v>196.23632936507937</v>
      </c>
      <c r="K102" s="266">
        <f>SUBTOTAL(109,EPI_ELETRICISTA[CUSTO POR HORA])</f>
        <v>1.1822890068988996</v>
      </c>
    </row>
    <row r="104" spans="1:11">
      <c r="I104" s="268"/>
    </row>
    <row r="105" spans="1:11">
      <c r="I105" s="268"/>
    </row>
    <row r="108" spans="1:11" ht="15" customHeight="1"/>
    <row r="109" spans="1:11" ht="15" customHeight="1"/>
    <row r="110" spans="1:11" ht="15" customHeight="1"/>
    <row r="111" spans="1:11" ht="15" customHeight="1"/>
    <row r="112" spans="1:11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</sheetData>
  <pageMargins left="0.511811024" right="0.511811024" top="0.78740157499999996" bottom="0.78740157499999996" header="0.31496062000000002" footer="0.31496062000000002"/>
  <tableParts count="5">
    <tablePart r:id="rId1"/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DB1A-93C3-4E60-AC80-0F94D3D7F2D5}">
  <sheetPr>
    <tabColor rgb="FFFF6600"/>
  </sheetPr>
  <dimension ref="A1:L112"/>
  <sheetViews>
    <sheetView workbookViewId="0">
      <selection activeCell="A7" sqref="A7"/>
    </sheetView>
  </sheetViews>
  <sheetFormatPr defaultRowHeight="15"/>
  <cols>
    <col min="2" max="2" width="104.140625" customWidth="1"/>
    <col min="3" max="3" width="14.7109375" hidden="1" customWidth="1"/>
    <col min="4" max="5" width="16.7109375" hidden="1" customWidth="1"/>
    <col min="6" max="6" width="14.28515625" hidden="1" customWidth="1"/>
    <col min="7" max="7" width="13.28515625" bestFit="1" customWidth="1"/>
    <col min="8" max="8" width="12.140625" bestFit="1" customWidth="1"/>
    <col min="9" max="9" width="15.7109375" bestFit="1" customWidth="1"/>
    <col min="10" max="10" width="8.7109375" bestFit="1" customWidth="1"/>
    <col min="11" max="11" width="9.42578125" bestFit="1" customWidth="1"/>
    <col min="12" max="12" width="9.7109375" bestFit="1" customWidth="1"/>
  </cols>
  <sheetData>
    <row r="1" spans="1:12" s="263" customFormat="1" ht="25.5">
      <c r="A1" s="6" t="s">
        <v>9</v>
      </c>
      <c r="B1" s="6" t="s">
        <v>10</v>
      </c>
      <c r="C1" s="6" t="s">
        <v>214</v>
      </c>
      <c r="D1" s="6" t="s">
        <v>215</v>
      </c>
      <c r="E1" s="6" t="s">
        <v>216</v>
      </c>
      <c r="F1" s="2" t="s">
        <v>217</v>
      </c>
      <c r="G1" s="6" t="s">
        <v>218</v>
      </c>
      <c r="H1" s="2" t="s">
        <v>219</v>
      </c>
      <c r="I1" s="6" t="s">
        <v>220</v>
      </c>
      <c r="J1" s="6" t="s">
        <v>221</v>
      </c>
      <c r="K1" s="6" t="s">
        <v>222</v>
      </c>
      <c r="L1" s="6" t="s">
        <v>223</v>
      </c>
    </row>
    <row r="2" spans="1:12" ht="38.25">
      <c r="A2" s="197">
        <v>1</v>
      </c>
      <c r="B2" s="198" t="s">
        <v>224</v>
      </c>
      <c r="C2" s="197">
        <f>SUM(FERRAMENTAL[[#This Row],[Equipe HVAC 1]:[Compartilhado/Reserva]])</f>
        <v>4</v>
      </c>
      <c r="D2" s="197">
        <v>2</v>
      </c>
      <c r="E2" s="197">
        <v>2</v>
      </c>
      <c r="F2" s="197">
        <v>0</v>
      </c>
      <c r="G2" s="199">
        <v>218.9</v>
      </c>
      <c r="H2" s="197">
        <v>18</v>
      </c>
      <c r="I2" s="199">
        <f>FERRAMENTAL[[#This Row],[Custo unit.]]/FERRAMENTAL[[#This Row],[Recompra (meses)]]</f>
        <v>12.161111111111111</v>
      </c>
      <c r="J2" s="200">
        <v>46082</v>
      </c>
      <c r="K2" s="197" t="s">
        <v>183</v>
      </c>
      <c r="L2" s="197">
        <v>45208</v>
      </c>
    </row>
    <row r="3" spans="1:12">
      <c r="A3" s="197">
        <v>2</v>
      </c>
      <c r="B3" s="198" t="s">
        <v>225</v>
      </c>
      <c r="C3" s="197">
        <f>SUM(FERRAMENTAL[[#This Row],[Equipe HVAC 1]:[Compartilhado/Reserva]])</f>
        <v>6</v>
      </c>
      <c r="D3" s="197">
        <v>2</v>
      </c>
      <c r="E3" s="197">
        <v>2</v>
      </c>
      <c r="F3" s="197">
        <v>2</v>
      </c>
      <c r="G3" s="199">
        <v>35.86</v>
      </c>
      <c r="H3" s="197">
        <v>12</v>
      </c>
      <c r="I3" s="199">
        <f>FERRAMENTAL[[#This Row],[Custo unit.]]/FERRAMENTAL[[#This Row],[Recompra (meses)]]</f>
        <v>2.9883333333333333</v>
      </c>
      <c r="J3" s="200">
        <v>46082</v>
      </c>
      <c r="K3" s="197" t="s">
        <v>183</v>
      </c>
      <c r="L3" s="197">
        <v>38470</v>
      </c>
    </row>
    <row r="4" spans="1:12">
      <c r="A4" s="197">
        <v>3</v>
      </c>
      <c r="B4" s="198" t="s">
        <v>226</v>
      </c>
      <c r="C4" s="197">
        <f>SUM(FERRAMENTAL[[#This Row],[Equipe HVAC 1]:[Compartilhado/Reserva]])</f>
        <v>6</v>
      </c>
      <c r="D4" s="197">
        <v>2</v>
      </c>
      <c r="E4" s="197">
        <v>2</v>
      </c>
      <c r="F4" s="197">
        <v>2</v>
      </c>
      <c r="G4" s="199">
        <v>124.4</v>
      </c>
      <c r="H4" s="197">
        <v>12</v>
      </c>
      <c r="I4" s="199">
        <f>FERRAMENTAL[[#This Row],[Custo unit.]]/FERRAMENTAL[[#This Row],[Recompra (meses)]]</f>
        <v>10.366666666666667</v>
      </c>
      <c r="J4" s="200">
        <v>46082</v>
      </c>
      <c r="K4" s="197" t="s">
        <v>183</v>
      </c>
      <c r="L4" s="197">
        <v>38467</v>
      </c>
    </row>
    <row r="5" spans="1:12" ht="25.5">
      <c r="A5" s="197">
        <v>4</v>
      </c>
      <c r="B5" s="198" t="s">
        <v>227</v>
      </c>
      <c r="C5" s="197">
        <f>SUM(FERRAMENTAL[[#This Row],[Equipe HVAC 1]:[Compartilhado/Reserva]])</f>
        <v>4</v>
      </c>
      <c r="D5" s="197">
        <v>2</v>
      </c>
      <c r="E5" s="197">
        <v>2</v>
      </c>
      <c r="F5" s="197">
        <v>0</v>
      </c>
      <c r="G5" s="199">
        <v>181.27</v>
      </c>
      <c r="H5" s="197">
        <v>12</v>
      </c>
      <c r="I5" s="199">
        <f>FERRAMENTAL[[#This Row],[Custo unit.]]/FERRAMENTAL[[#This Row],[Recompra (meses)]]</f>
        <v>15.105833333333335</v>
      </c>
      <c r="J5" s="200">
        <v>46082</v>
      </c>
      <c r="K5" s="197" t="s">
        <v>183</v>
      </c>
      <c r="L5" s="197">
        <v>45197</v>
      </c>
    </row>
    <row r="6" spans="1:12">
      <c r="A6" s="197">
        <v>5</v>
      </c>
      <c r="B6" s="198" t="s">
        <v>228</v>
      </c>
      <c r="C6" s="197">
        <f>SUM(FERRAMENTAL[[#This Row],[Equipe HVAC 1]:[Compartilhado/Reserva]])</f>
        <v>4</v>
      </c>
      <c r="D6" s="197">
        <v>2</v>
      </c>
      <c r="E6" s="197">
        <v>2</v>
      </c>
      <c r="F6" s="197">
        <v>0</v>
      </c>
      <c r="G6" s="199">
        <v>238.04</v>
      </c>
      <c r="H6" s="197">
        <v>12</v>
      </c>
      <c r="I6" s="199">
        <f>FERRAMENTAL[[#This Row],[Custo unit.]]/FERRAMENTAL[[#This Row],[Recompra (meses)]]</f>
        <v>19.836666666666666</v>
      </c>
      <c r="J6" s="200">
        <v>46082</v>
      </c>
      <c r="K6" s="197" t="s">
        <v>183</v>
      </c>
      <c r="L6" s="197">
        <v>38547</v>
      </c>
    </row>
    <row r="7" spans="1:12">
      <c r="A7" s="197">
        <v>6</v>
      </c>
      <c r="B7" s="198" t="s">
        <v>229</v>
      </c>
      <c r="C7" s="197">
        <f>SUM(FERRAMENTAL[[#This Row],[Equipe HVAC 1]:[Compartilhado/Reserva]])</f>
        <v>5</v>
      </c>
      <c r="D7" s="197">
        <v>2</v>
      </c>
      <c r="E7" s="197">
        <v>2</v>
      </c>
      <c r="F7" s="197">
        <v>1</v>
      </c>
      <c r="G7" s="267">
        <v>52.56</v>
      </c>
      <c r="H7" s="197">
        <v>12</v>
      </c>
      <c r="I7" s="199">
        <f>FERRAMENTAL[[#This Row],[Custo unit.]]/FERRAMENTAL[[#This Row],[Recompra (meses)]]</f>
        <v>4.38</v>
      </c>
      <c r="J7" s="200">
        <v>46113</v>
      </c>
      <c r="K7" s="197" t="s">
        <v>204</v>
      </c>
      <c r="L7" s="197">
        <v>486503</v>
      </c>
    </row>
    <row r="8" spans="1:12">
      <c r="A8" s="197">
        <v>7</v>
      </c>
      <c r="B8" s="198" t="s">
        <v>230</v>
      </c>
      <c r="C8" s="197">
        <f>SUM(FERRAMENTAL[[#This Row],[Equipe HVAC 1]:[Compartilhado/Reserva]])</f>
        <v>6</v>
      </c>
      <c r="D8" s="197">
        <v>2</v>
      </c>
      <c r="E8" s="197">
        <v>2</v>
      </c>
      <c r="F8" s="197">
        <v>2</v>
      </c>
      <c r="G8" s="199">
        <v>48.03</v>
      </c>
      <c r="H8" s="197">
        <v>12</v>
      </c>
      <c r="I8" s="199">
        <f>FERRAMENTAL[[#This Row],[Custo unit.]]/FERRAMENTAL[[#This Row],[Recompra (meses)]]</f>
        <v>4.0025000000000004</v>
      </c>
      <c r="J8" s="200">
        <v>46082</v>
      </c>
      <c r="K8" s="197" t="s">
        <v>183</v>
      </c>
      <c r="L8" s="197">
        <v>45206</v>
      </c>
    </row>
    <row r="9" spans="1:12">
      <c r="A9" s="197">
        <v>8</v>
      </c>
      <c r="B9" s="198" t="s">
        <v>231</v>
      </c>
      <c r="C9" s="197">
        <f>SUM(FERRAMENTAL[[#This Row],[Equipe HVAC 1]:[Compartilhado/Reserva]])</f>
        <v>3</v>
      </c>
      <c r="D9" s="197">
        <v>1</v>
      </c>
      <c r="E9" s="197">
        <v>1</v>
      </c>
      <c r="F9" s="197">
        <v>1</v>
      </c>
      <c r="G9" s="267">
        <v>361.14</v>
      </c>
      <c r="H9" s="197">
        <v>18</v>
      </c>
      <c r="I9" s="199">
        <f>FERRAMENTAL[[#This Row],[Custo unit.]]/FERRAMENTAL[[#This Row],[Recompra (meses)]]</f>
        <v>20.063333333333333</v>
      </c>
      <c r="J9" s="200">
        <v>46113</v>
      </c>
      <c r="K9" s="197" t="s">
        <v>204</v>
      </c>
      <c r="L9" s="197">
        <v>607231</v>
      </c>
    </row>
    <row r="10" spans="1:12">
      <c r="A10" s="197">
        <v>9</v>
      </c>
      <c r="B10" s="198" t="s">
        <v>232</v>
      </c>
      <c r="C10" s="197">
        <f>SUM(FERRAMENTAL[[#This Row],[Equipe HVAC 1]:[Compartilhado/Reserva]])</f>
        <v>2</v>
      </c>
      <c r="D10" s="197">
        <v>0</v>
      </c>
      <c r="E10" s="197">
        <v>0</v>
      </c>
      <c r="F10" s="197">
        <v>2</v>
      </c>
      <c r="G10" s="199">
        <v>3135.29</v>
      </c>
      <c r="H10" s="197">
        <v>24</v>
      </c>
      <c r="I10" s="199">
        <f>FERRAMENTAL[[#This Row],[Custo unit.]]/FERRAMENTAL[[#This Row],[Recompra (meses)]]</f>
        <v>130.63708333333332</v>
      </c>
      <c r="J10" s="200">
        <v>46082</v>
      </c>
      <c r="K10" s="197" t="s">
        <v>183</v>
      </c>
      <c r="L10" s="197">
        <v>13761</v>
      </c>
    </row>
    <row r="11" spans="1:12">
      <c r="A11" s="197">
        <v>10</v>
      </c>
      <c r="B11" s="198" t="s">
        <v>233</v>
      </c>
      <c r="C11" s="197">
        <f>SUM(FERRAMENTAL[[#This Row],[Equipe HVAC 1]:[Compartilhado/Reserva]])</f>
        <v>2</v>
      </c>
      <c r="D11" s="197">
        <v>1</v>
      </c>
      <c r="E11" s="197">
        <v>1</v>
      </c>
      <c r="F11" s="197">
        <v>0</v>
      </c>
      <c r="G11" s="199">
        <v>38.51</v>
      </c>
      <c r="H11" s="197">
        <v>12</v>
      </c>
      <c r="I11" s="199">
        <f>FERRAMENTAL[[#This Row],[Custo unit.]]/FERRAMENTAL[[#This Row],[Recompra (meses)]]</f>
        <v>3.2091666666666665</v>
      </c>
      <c r="J11" s="200">
        <v>46082</v>
      </c>
      <c r="K11" s="197" t="s">
        <v>183</v>
      </c>
      <c r="L11" s="197">
        <v>45245</v>
      </c>
    </row>
    <row r="12" spans="1:12">
      <c r="A12" s="197">
        <v>11</v>
      </c>
      <c r="B12" s="198" t="s">
        <v>234</v>
      </c>
      <c r="C12" s="197">
        <f>SUM(FERRAMENTAL[[#This Row],[Equipe HVAC 1]:[Compartilhado/Reserva]])</f>
        <v>3</v>
      </c>
      <c r="D12" s="197">
        <v>1</v>
      </c>
      <c r="E12" s="197">
        <v>1</v>
      </c>
      <c r="F12" s="197">
        <v>1</v>
      </c>
      <c r="G12" s="267">
        <v>679.21</v>
      </c>
      <c r="H12" s="197">
        <v>18</v>
      </c>
      <c r="I12" s="199">
        <f>FERRAMENTAL[[#This Row],[Custo unit.]]/FERRAMENTAL[[#This Row],[Recompra (meses)]]</f>
        <v>37.733888888888892</v>
      </c>
      <c r="J12" s="200">
        <v>46113</v>
      </c>
      <c r="K12" s="197" t="s">
        <v>204</v>
      </c>
      <c r="L12" s="197">
        <v>451680</v>
      </c>
    </row>
    <row r="13" spans="1:12">
      <c r="A13" s="197">
        <v>12</v>
      </c>
      <c r="B13" s="198" t="s">
        <v>235</v>
      </c>
      <c r="C13" s="197">
        <f>SUM(FERRAMENTAL[[#This Row],[Equipe HVAC 1]:[Compartilhado/Reserva]])</f>
        <v>4</v>
      </c>
      <c r="D13" s="197">
        <v>2</v>
      </c>
      <c r="E13" s="197">
        <v>2</v>
      </c>
      <c r="F13" s="197">
        <v>0</v>
      </c>
      <c r="G13" s="267">
        <v>972.84</v>
      </c>
      <c r="H13" s="197">
        <v>12</v>
      </c>
      <c r="I13" s="199">
        <f>FERRAMENTAL[[#This Row],[Custo unit.]]/FERRAMENTAL[[#This Row],[Recompra (meses)]]</f>
        <v>81.070000000000007</v>
      </c>
      <c r="J13" s="200">
        <v>46113</v>
      </c>
      <c r="K13" s="197" t="s">
        <v>204</v>
      </c>
      <c r="L13" s="197">
        <v>627042</v>
      </c>
    </row>
    <row r="14" spans="1:12">
      <c r="A14" s="197">
        <v>13</v>
      </c>
      <c r="B14" s="198" t="s">
        <v>236</v>
      </c>
      <c r="C14" s="197">
        <f>SUM(FERRAMENTAL[[#This Row],[Equipe HVAC 1]:[Compartilhado/Reserva]])</f>
        <v>12</v>
      </c>
      <c r="D14" s="197">
        <v>6</v>
      </c>
      <c r="E14" s="197">
        <v>6</v>
      </c>
      <c r="F14" s="197">
        <v>0</v>
      </c>
      <c r="G14" s="199">
        <v>178.24</v>
      </c>
      <c r="H14" s="197">
        <v>4</v>
      </c>
      <c r="I14" s="199">
        <f>FERRAMENTAL[[#This Row],[Custo unit.]]/FERRAMENTAL[[#This Row],[Recompra (meses)]]</f>
        <v>44.56</v>
      </c>
      <c r="J14" s="200">
        <v>46082</v>
      </c>
      <c r="K14" s="197" t="s">
        <v>183</v>
      </c>
      <c r="L14" s="197">
        <v>38399</v>
      </c>
    </row>
    <row r="15" spans="1:12">
      <c r="A15" s="197">
        <v>14</v>
      </c>
      <c r="B15" s="198" t="s">
        <v>237</v>
      </c>
      <c r="C15" s="197">
        <f>SUM(FERRAMENTAL[[#This Row],[Equipe HVAC 1]:[Compartilhado/Reserva]])</f>
        <v>5</v>
      </c>
      <c r="D15" s="197">
        <v>2</v>
      </c>
      <c r="E15" s="197">
        <v>2</v>
      </c>
      <c r="F15" s="197">
        <v>1</v>
      </c>
      <c r="G15" s="267">
        <v>2594.34</v>
      </c>
      <c r="H15" s="197">
        <v>24</v>
      </c>
      <c r="I15" s="199">
        <f>FERRAMENTAL[[#This Row],[Custo unit.]]/FERRAMENTAL[[#This Row],[Recompra (meses)]]</f>
        <v>108.09750000000001</v>
      </c>
      <c r="J15" s="200">
        <v>46113</v>
      </c>
      <c r="K15" s="197" t="s">
        <v>204</v>
      </c>
      <c r="L15" s="197">
        <v>606058</v>
      </c>
    </row>
    <row r="16" spans="1:12" ht="25.5">
      <c r="A16" s="197">
        <v>15</v>
      </c>
      <c r="B16" s="198" t="s">
        <v>238</v>
      </c>
      <c r="C16" s="197">
        <f>SUM(FERRAMENTAL[[#This Row],[Equipe HVAC 1]:[Compartilhado/Reserva]])</f>
        <v>8</v>
      </c>
      <c r="D16" s="197">
        <v>3</v>
      </c>
      <c r="E16" s="197">
        <v>3</v>
      </c>
      <c r="F16" s="197">
        <v>2</v>
      </c>
      <c r="G16" s="267">
        <v>8.0500000000000007</v>
      </c>
      <c r="H16" s="197">
        <v>2</v>
      </c>
      <c r="I16" s="199">
        <f>FERRAMENTAL[[#This Row],[Custo unit.]]/FERRAMENTAL[[#This Row],[Recompra (meses)]]</f>
        <v>4.0250000000000004</v>
      </c>
      <c r="J16" s="200">
        <v>46113</v>
      </c>
      <c r="K16" s="197" t="s">
        <v>204</v>
      </c>
      <c r="L16" s="197">
        <v>625345</v>
      </c>
    </row>
    <row r="17" spans="1:12" ht="25.5">
      <c r="A17" s="197">
        <v>16</v>
      </c>
      <c r="B17" s="198" t="s">
        <v>239</v>
      </c>
      <c r="C17" s="197">
        <f>SUM(FERRAMENTAL[[#This Row],[Equipe HVAC 1]:[Compartilhado/Reserva]])</f>
        <v>8</v>
      </c>
      <c r="D17" s="197">
        <v>3</v>
      </c>
      <c r="E17" s="197">
        <v>3</v>
      </c>
      <c r="F17" s="197">
        <v>2</v>
      </c>
      <c r="G17" s="199">
        <v>11.27</v>
      </c>
      <c r="H17" s="197">
        <v>2</v>
      </c>
      <c r="I17" s="199">
        <f>FERRAMENTAL[[#This Row],[Custo unit.]]/FERRAMENTAL[[#This Row],[Recompra (meses)]]</f>
        <v>5.6349999999999998</v>
      </c>
      <c r="J17" s="200">
        <v>46113</v>
      </c>
      <c r="K17" s="197" t="s">
        <v>204</v>
      </c>
      <c r="L17" s="197">
        <v>389923</v>
      </c>
    </row>
    <row r="18" spans="1:12" ht="25.5">
      <c r="A18" s="197">
        <v>17</v>
      </c>
      <c r="B18" s="198" t="s">
        <v>240</v>
      </c>
      <c r="C18" s="197">
        <f>SUM(FERRAMENTAL[[#This Row],[Equipe HVAC 1]:[Compartilhado/Reserva]])</f>
        <v>8</v>
      </c>
      <c r="D18" s="197">
        <v>3</v>
      </c>
      <c r="E18" s="197">
        <v>3</v>
      </c>
      <c r="F18" s="197">
        <v>2</v>
      </c>
      <c r="G18" s="267">
        <v>6.25</v>
      </c>
      <c r="H18" s="197">
        <v>2</v>
      </c>
      <c r="I18" s="199">
        <f>FERRAMENTAL[[#This Row],[Custo unit.]]/FERRAMENTAL[[#This Row],[Recompra (meses)]]</f>
        <v>3.125</v>
      </c>
      <c r="J18" s="200">
        <v>46113</v>
      </c>
      <c r="K18" s="197" t="s">
        <v>204</v>
      </c>
      <c r="L18" s="197">
        <v>625408</v>
      </c>
    </row>
    <row r="19" spans="1:12" ht="25.5">
      <c r="A19" s="197">
        <v>18</v>
      </c>
      <c r="B19" s="198" t="s">
        <v>241</v>
      </c>
      <c r="C19" s="197">
        <f>SUM(FERRAMENTAL[[#This Row],[Equipe HVAC 1]:[Compartilhado/Reserva]])</f>
        <v>8</v>
      </c>
      <c r="D19" s="197">
        <v>3</v>
      </c>
      <c r="E19" s="197">
        <v>3</v>
      </c>
      <c r="F19" s="197">
        <v>2</v>
      </c>
      <c r="G19" s="267">
        <v>7.13</v>
      </c>
      <c r="H19" s="197">
        <v>2</v>
      </c>
      <c r="I19" s="199">
        <f>FERRAMENTAL[[#This Row],[Custo unit.]]/FERRAMENTAL[[#This Row],[Recompra (meses)]]</f>
        <v>3.5649999999999999</v>
      </c>
      <c r="J19" s="200">
        <v>46113</v>
      </c>
      <c r="K19" s="197" t="s">
        <v>204</v>
      </c>
      <c r="L19" s="197">
        <v>625343</v>
      </c>
    </row>
    <row r="20" spans="1:12">
      <c r="A20" s="197">
        <v>19</v>
      </c>
      <c r="B20" s="198" t="s">
        <v>242</v>
      </c>
      <c r="C20" s="197">
        <f>SUM(FERRAMENTAL[[#This Row],[Equipe HVAC 1]:[Compartilhado/Reserva]])</f>
        <v>1</v>
      </c>
      <c r="D20" s="197">
        <v>0</v>
      </c>
      <c r="E20" s="197">
        <v>0</v>
      </c>
      <c r="F20" s="197">
        <v>1</v>
      </c>
      <c r="G20" s="267">
        <v>33.57</v>
      </c>
      <c r="H20" s="197">
        <v>12</v>
      </c>
      <c r="I20" s="199">
        <f>FERRAMENTAL[[#This Row],[Custo unit.]]/FERRAMENTAL[[#This Row],[Recompra (meses)]]</f>
        <v>2.7974999999999999</v>
      </c>
      <c r="J20" s="200">
        <v>46113</v>
      </c>
      <c r="K20" s="197" t="s">
        <v>204</v>
      </c>
      <c r="L20" s="197">
        <v>409621</v>
      </c>
    </row>
    <row r="21" spans="1:12">
      <c r="A21" s="197">
        <v>20</v>
      </c>
      <c r="B21" s="198" t="s">
        <v>243</v>
      </c>
      <c r="C21" s="197">
        <f>SUM(FERRAMENTAL[[#This Row],[Equipe HVAC 1]:[Compartilhado/Reserva]])</f>
        <v>1</v>
      </c>
      <c r="D21" s="197">
        <v>0</v>
      </c>
      <c r="E21" s="197">
        <v>0</v>
      </c>
      <c r="F21" s="197">
        <v>1</v>
      </c>
      <c r="G21" s="267">
        <v>42.82</v>
      </c>
      <c r="H21" s="197">
        <v>12</v>
      </c>
      <c r="I21" s="199">
        <f>FERRAMENTAL[[#This Row],[Custo unit.]]/FERRAMENTAL[[#This Row],[Recompra (meses)]]</f>
        <v>3.5683333333333334</v>
      </c>
      <c r="J21" s="200">
        <v>46113</v>
      </c>
      <c r="K21" s="197" t="s">
        <v>204</v>
      </c>
      <c r="L21" s="197">
        <v>386811</v>
      </c>
    </row>
    <row r="22" spans="1:12">
      <c r="A22" s="197">
        <v>21</v>
      </c>
      <c r="B22" s="198" t="s">
        <v>244</v>
      </c>
      <c r="C22" s="197">
        <f>SUM(FERRAMENTAL[[#This Row],[Equipe HVAC 1]:[Compartilhado/Reserva]])</f>
        <v>1</v>
      </c>
      <c r="D22" s="197">
        <v>0</v>
      </c>
      <c r="E22" s="197">
        <v>0</v>
      </c>
      <c r="F22" s="197">
        <v>1</v>
      </c>
      <c r="G22" s="267">
        <v>44.14</v>
      </c>
      <c r="H22" s="197">
        <v>12</v>
      </c>
      <c r="I22" s="199">
        <f>FERRAMENTAL[[#This Row],[Custo unit.]]/FERRAMENTAL[[#This Row],[Recompra (meses)]]</f>
        <v>3.6783333333333332</v>
      </c>
      <c r="J22" s="200">
        <v>46113</v>
      </c>
      <c r="K22" s="197" t="s">
        <v>204</v>
      </c>
      <c r="L22" s="197">
        <v>386810</v>
      </c>
    </row>
    <row r="23" spans="1:12">
      <c r="A23" s="197">
        <v>22</v>
      </c>
      <c r="B23" s="198" t="s">
        <v>245</v>
      </c>
      <c r="C23" s="197">
        <f>SUM(FERRAMENTAL[[#This Row],[Equipe HVAC 1]:[Compartilhado/Reserva]])</f>
        <v>1</v>
      </c>
      <c r="D23" s="197">
        <v>0</v>
      </c>
      <c r="E23" s="197">
        <v>0</v>
      </c>
      <c r="F23" s="197">
        <v>1</v>
      </c>
      <c r="G23" s="267">
        <v>50.06</v>
      </c>
      <c r="H23" s="197">
        <v>12</v>
      </c>
      <c r="I23" s="199">
        <f>FERRAMENTAL[[#This Row],[Custo unit.]]/FERRAMENTAL[[#This Row],[Recompra (meses)]]</f>
        <v>4.1716666666666669</v>
      </c>
      <c r="J23" s="200">
        <v>46113</v>
      </c>
      <c r="K23" s="197" t="s">
        <v>204</v>
      </c>
      <c r="L23" s="197">
        <v>633743</v>
      </c>
    </row>
    <row r="24" spans="1:12">
      <c r="A24" s="197">
        <v>23</v>
      </c>
      <c r="B24" s="198" t="s">
        <v>246</v>
      </c>
      <c r="C24" s="197">
        <f>SUM(FERRAMENTAL[[#This Row],[Equipe HVAC 1]:[Compartilhado/Reserva]])</f>
        <v>2</v>
      </c>
      <c r="D24" s="197">
        <v>1</v>
      </c>
      <c r="E24" s="197">
        <v>1</v>
      </c>
      <c r="F24" s="197">
        <v>0</v>
      </c>
      <c r="G24" s="199">
        <v>170.17</v>
      </c>
      <c r="H24" s="197">
        <v>12</v>
      </c>
      <c r="I24" s="199">
        <f>FERRAMENTAL[[#This Row],[Custo unit.]]/FERRAMENTAL[[#This Row],[Recompra (meses)]]</f>
        <v>14.180833333333332</v>
      </c>
      <c r="J24" s="200" t="s">
        <v>247</v>
      </c>
      <c r="K24" s="197" t="s">
        <v>183</v>
      </c>
      <c r="L24" s="197">
        <v>45246</v>
      </c>
    </row>
    <row r="25" spans="1:12">
      <c r="A25" s="197">
        <v>24</v>
      </c>
      <c r="B25" s="198" t="s">
        <v>248</v>
      </c>
      <c r="C25" s="197">
        <f>SUM(FERRAMENTAL[[#This Row],[Equipe HVAC 1]:[Compartilhado/Reserva]])</f>
        <v>1</v>
      </c>
      <c r="D25" s="197">
        <v>0</v>
      </c>
      <c r="E25" s="197">
        <v>0</v>
      </c>
      <c r="F25" s="197">
        <v>1</v>
      </c>
      <c r="G25" s="199">
        <v>151.37</v>
      </c>
      <c r="H25" s="197">
        <v>12</v>
      </c>
      <c r="I25" s="199">
        <f>FERRAMENTAL[[#This Row],[Custo unit.]]/FERRAMENTAL[[#This Row],[Recompra (meses)]]</f>
        <v>12.614166666666668</v>
      </c>
      <c r="J25" s="200">
        <v>46113</v>
      </c>
      <c r="K25" s="197" t="s">
        <v>204</v>
      </c>
      <c r="L25" s="197">
        <v>615068</v>
      </c>
    </row>
    <row r="26" spans="1:12">
      <c r="A26" s="197">
        <v>25</v>
      </c>
      <c r="B26" s="198" t="s">
        <v>249</v>
      </c>
      <c r="C26" s="197">
        <f>SUM(FERRAMENTAL[[#This Row],[Equipe HVAC 1]:[Compartilhado/Reserva]])</f>
        <v>1</v>
      </c>
      <c r="D26" s="197">
        <v>0</v>
      </c>
      <c r="E26" s="197">
        <v>0</v>
      </c>
      <c r="F26" s="197">
        <v>1</v>
      </c>
      <c r="G26" s="267">
        <v>223.13</v>
      </c>
      <c r="H26" s="197">
        <v>12</v>
      </c>
      <c r="I26" s="199">
        <f>FERRAMENTAL[[#This Row],[Custo unit.]]/FERRAMENTAL[[#This Row],[Recompra (meses)]]</f>
        <v>18.594166666666666</v>
      </c>
      <c r="J26" s="200">
        <v>46113</v>
      </c>
      <c r="K26" s="197" t="s">
        <v>204</v>
      </c>
      <c r="L26" s="197">
        <v>429890</v>
      </c>
    </row>
    <row r="27" spans="1:12">
      <c r="A27" s="197">
        <v>26</v>
      </c>
      <c r="B27" s="198" t="s">
        <v>250</v>
      </c>
      <c r="C27" s="197">
        <f>SUM(FERRAMENTAL[[#This Row],[Equipe HVAC 1]:[Compartilhado/Reserva]])</f>
        <v>1</v>
      </c>
      <c r="D27" s="197">
        <v>0</v>
      </c>
      <c r="E27" s="197">
        <v>0</v>
      </c>
      <c r="F27" s="197">
        <v>1</v>
      </c>
      <c r="G27" s="267">
        <v>2078.4</v>
      </c>
      <c r="H27" s="197">
        <v>18</v>
      </c>
      <c r="I27" s="199">
        <f>FERRAMENTAL[[#This Row],[Custo unit.]]/FERRAMENTAL[[#This Row],[Recompra (meses)]]</f>
        <v>115.46666666666667</v>
      </c>
      <c r="J27" s="200">
        <v>46113</v>
      </c>
      <c r="K27" s="197" t="s">
        <v>204</v>
      </c>
      <c r="L27" s="197">
        <v>602162</v>
      </c>
    </row>
    <row r="28" spans="1:12">
      <c r="A28" s="197">
        <v>27</v>
      </c>
      <c r="B28" s="198" t="s">
        <v>251</v>
      </c>
      <c r="C28" s="197">
        <f>SUM(FERRAMENTAL[[#This Row],[Equipe HVAC 1]:[Compartilhado/Reserva]])</f>
        <v>4</v>
      </c>
      <c r="D28" s="197">
        <v>2</v>
      </c>
      <c r="E28" s="197">
        <v>2</v>
      </c>
      <c r="F28" s="197">
        <v>0</v>
      </c>
      <c r="G28" s="199">
        <v>49.55</v>
      </c>
      <c r="H28" s="197">
        <v>1</v>
      </c>
      <c r="I28" s="199">
        <f>FERRAMENTAL[[#This Row],[Custo unit.]]/FERRAMENTAL[[#This Row],[Recompra (meses)]]</f>
        <v>49.55</v>
      </c>
      <c r="J28" s="200">
        <v>46113</v>
      </c>
      <c r="K28" s="197" t="s">
        <v>206</v>
      </c>
      <c r="L28" s="197" t="s">
        <v>252</v>
      </c>
    </row>
    <row r="29" spans="1:12">
      <c r="A29" s="197">
        <v>28</v>
      </c>
      <c r="B29" s="198" t="s">
        <v>253</v>
      </c>
      <c r="C29" s="197">
        <f>SUM(FERRAMENTAL[[#This Row],[Equipe HVAC 1]:[Compartilhado/Reserva]])</f>
        <v>4</v>
      </c>
      <c r="D29" s="197">
        <v>2</v>
      </c>
      <c r="E29" s="197">
        <v>2</v>
      </c>
      <c r="F29" s="197">
        <v>0</v>
      </c>
      <c r="G29" s="267">
        <v>784.24</v>
      </c>
      <c r="H29" s="197">
        <v>12</v>
      </c>
      <c r="I29" s="199">
        <f>FERRAMENTAL[[#This Row],[Custo unit.]]/FERRAMENTAL[[#This Row],[Recompra (meses)]]</f>
        <v>65.353333333333339</v>
      </c>
      <c r="J29" s="200">
        <v>46113</v>
      </c>
      <c r="K29" s="197" t="s">
        <v>204</v>
      </c>
      <c r="L29" s="197">
        <v>608373</v>
      </c>
    </row>
    <row r="30" spans="1:12">
      <c r="A30" s="197">
        <v>29</v>
      </c>
      <c r="B30" s="198" t="s">
        <v>254</v>
      </c>
      <c r="C30" s="197">
        <f>SUM(FERRAMENTAL[[#This Row],[Equipe HVAC 1]:[Compartilhado/Reserva]])</f>
        <v>2</v>
      </c>
      <c r="D30" s="197">
        <v>0</v>
      </c>
      <c r="E30" s="197">
        <v>0</v>
      </c>
      <c r="F30" s="197">
        <v>2</v>
      </c>
      <c r="G30" s="267">
        <v>482.8</v>
      </c>
      <c r="H30" s="197">
        <v>18</v>
      </c>
      <c r="I30" s="199">
        <f>FERRAMENTAL[[#This Row],[Custo unit.]]/FERRAMENTAL[[#This Row],[Recompra (meses)]]</f>
        <v>26.822222222222223</v>
      </c>
      <c r="J30" s="200">
        <v>46113</v>
      </c>
      <c r="K30" s="197" t="s">
        <v>204</v>
      </c>
      <c r="L30" s="197">
        <v>224771</v>
      </c>
    </row>
    <row r="31" spans="1:12">
      <c r="A31" s="197">
        <v>30</v>
      </c>
      <c r="B31" s="198" t="s">
        <v>255</v>
      </c>
      <c r="C31" s="197">
        <f>SUM(FERRAMENTAL[[#This Row],[Equipe HVAC 1]:[Compartilhado/Reserva]])</f>
        <v>6</v>
      </c>
      <c r="D31" s="197">
        <v>3</v>
      </c>
      <c r="E31" s="197">
        <v>3</v>
      </c>
      <c r="F31" s="197">
        <v>0</v>
      </c>
      <c r="G31" s="199">
        <v>252.07</v>
      </c>
      <c r="H31" s="197">
        <v>12</v>
      </c>
      <c r="I31" s="199">
        <f>FERRAMENTAL[[#This Row],[Custo unit.]]/FERRAMENTAL[[#This Row],[Recompra (meses)]]</f>
        <v>21.005833333333332</v>
      </c>
      <c r="J31" s="200">
        <v>46082</v>
      </c>
      <c r="K31" s="197" t="s">
        <v>183</v>
      </c>
      <c r="L31" s="197">
        <v>38476</v>
      </c>
    </row>
    <row r="32" spans="1:12">
      <c r="A32" s="197">
        <v>31</v>
      </c>
      <c r="B32" s="198" t="s">
        <v>256</v>
      </c>
      <c r="C32" s="197">
        <f>SUM(FERRAMENTAL[[#This Row],[Equipe HVAC 1]:[Compartilhado/Reserva]])</f>
        <v>4</v>
      </c>
      <c r="D32" s="197">
        <v>0</v>
      </c>
      <c r="E32" s="197">
        <v>0</v>
      </c>
      <c r="F32" s="197">
        <v>4</v>
      </c>
      <c r="G32" s="199">
        <v>668.38</v>
      </c>
      <c r="H32" s="197">
        <v>24</v>
      </c>
      <c r="I32" s="199">
        <f>FERRAMENTAL[[#This Row],[Custo unit.]]/FERRAMENTAL[[#This Row],[Recompra (meses)]]</f>
        <v>27.849166666666665</v>
      </c>
      <c r="J32" s="200">
        <v>46082</v>
      </c>
      <c r="K32" s="197" t="s">
        <v>183</v>
      </c>
      <c r="L32" s="197">
        <v>38477</v>
      </c>
    </row>
    <row r="33" spans="1:12">
      <c r="A33" s="197">
        <v>32</v>
      </c>
      <c r="B33" s="198" t="s">
        <v>257</v>
      </c>
      <c r="C33" s="197">
        <f>SUM(FERRAMENTAL[[#This Row],[Equipe HVAC 1]:[Compartilhado/Reserva]])</f>
        <v>4</v>
      </c>
      <c r="D33" s="197">
        <v>2</v>
      </c>
      <c r="E33" s="197">
        <v>2</v>
      </c>
      <c r="F33" s="197">
        <v>0</v>
      </c>
      <c r="G33" s="199">
        <v>6.99</v>
      </c>
      <c r="H33" s="197">
        <v>8</v>
      </c>
      <c r="I33" s="199">
        <f>FERRAMENTAL[[#This Row],[Custo unit.]]/FERRAMENTAL[[#This Row],[Recompra (meses)]]</f>
        <v>0.87375000000000003</v>
      </c>
      <c r="J33" s="200">
        <v>46082</v>
      </c>
      <c r="K33" s="197" t="s">
        <v>183</v>
      </c>
      <c r="L33" s="197">
        <v>12</v>
      </c>
    </row>
    <row r="34" spans="1:12">
      <c r="A34" s="197">
        <v>33</v>
      </c>
      <c r="B34" s="198" t="s">
        <v>258</v>
      </c>
      <c r="C34" s="197">
        <f>SUM(FERRAMENTAL[[#This Row],[Equipe HVAC 1]:[Compartilhado/Reserva]])</f>
        <v>2</v>
      </c>
      <c r="D34" s="197">
        <v>0</v>
      </c>
      <c r="E34" s="197">
        <v>0</v>
      </c>
      <c r="F34" s="197">
        <v>2</v>
      </c>
      <c r="G34" s="267">
        <v>388.12</v>
      </c>
      <c r="H34" s="197">
        <v>18</v>
      </c>
      <c r="I34" s="199">
        <f>FERRAMENTAL[[#This Row],[Custo unit.]]/FERRAMENTAL[[#This Row],[Recompra (meses)]]</f>
        <v>21.562222222222221</v>
      </c>
      <c r="J34" s="200">
        <v>46113</v>
      </c>
      <c r="K34" s="197" t="s">
        <v>204</v>
      </c>
      <c r="L34" s="197">
        <v>325858</v>
      </c>
    </row>
    <row r="35" spans="1:12">
      <c r="A35" s="197">
        <v>34</v>
      </c>
      <c r="B35" s="198" t="s">
        <v>259</v>
      </c>
      <c r="C35" s="197">
        <f>SUM(FERRAMENTAL[[#This Row],[Equipe HVAC 1]:[Compartilhado/Reserva]])</f>
        <v>4</v>
      </c>
      <c r="D35" s="197">
        <v>1</v>
      </c>
      <c r="E35" s="197">
        <v>1</v>
      </c>
      <c r="F35" s="197">
        <v>2</v>
      </c>
      <c r="G35" s="199">
        <v>12.48</v>
      </c>
      <c r="H35" s="197">
        <v>6</v>
      </c>
      <c r="I35" s="199">
        <f>FERRAMENTAL[[#This Row],[Custo unit.]]/FERRAMENTAL[[#This Row],[Recompra (meses)]]</f>
        <v>2.08</v>
      </c>
      <c r="J35" s="200">
        <v>46082</v>
      </c>
      <c r="K35" s="197" t="s">
        <v>183</v>
      </c>
      <c r="L35" s="197">
        <v>36367</v>
      </c>
    </row>
    <row r="36" spans="1:12">
      <c r="A36" s="197">
        <v>35</v>
      </c>
      <c r="B36" s="198" t="s">
        <v>260</v>
      </c>
      <c r="C36" s="197">
        <f>SUM(FERRAMENTAL[[#This Row],[Equipe HVAC 1]:[Compartilhado/Reserva]])</f>
        <v>4</v>
      </c>
      <c r="D36" s="197">
        <v>1</v>
      </c>
      <c r="E36" s="197">
        <v>1</v>
      </c>
      <c r="F36" s="197">
        <v>2</v>
      </c>
      <c r="G36" s="199">
        <v>8.0399999999999991</v>
      </c>
      <c r="H36" s="197">
        <v>6</v>
      </c>
      <c r="I36" s="199">
        <f>FERRAMENTAL[[#This Row],[Custo unit.]]/FERRAMENTAL[[#This Row],[Recompra (meses)]]</f>
        <v>1.3399999999999999</v>
      </c>
      <c r="J36" s="200">
        <v>46082</v>
      </c>
      <c r="K36" s="197" t="s">
        <v>183</v>
      </c>
      <c r="L36" s="197">
        <v>38368</v>
      </c>
    </row>
    <row r="37" spans="1:12">
      <c r="A37" s="197">
        <v>36</v>
      </c>
      <c r="B37" s="198" t="s">
        <v>261</v>
      </c>
      <c r="C37" s="197">
        <f>SUM(FERRAMENTAL[[#This Row],[Equipe HVAC 1]:[Compartilhado/Reserva]])</f>
        <v>4</v>
      </c>
      <c r="D37" s="197">
        <v>1</v>
      </c>
      <c r="E37" s="197">
        <v>1</v>
      </c>
      <c r="F37" s="197">
        <v>2</v>
      </c>
      <c r="G37" s="199">
        <v>12.48</v>
      </c>
      <c r="H37" s="197">
        <v>6</v>
      </c>
      <c r="I37" s="199">
        <f>FERRAMENTAL[[#This Row],[Custo unit.]]/FERRAMENTAL[[#This Row],[Recompra (meses)]]</f>
        <v>2.08</v>
      </c>
      <c r="J37" s="200">
        <v>46082</v>
      </c>
      <c r="K37" s="197" t="s">
        <v>183</v>
      </c>
      <c r="L37" s="197">
        <v>38367</v>
      </c>
    </row>
    <row r="38" spans="1:12">
      <c r="A38" s="197">
        <v>37</v>
      </c>
      <c r="B38" s="198" t="s">
        <v>262</v>
      </c>
      <c r="C38" s="197">
        <f>SUM(FERRAMENTAL[[#This Row],[Equipe HVAC 1]:[Compartilhado/Reserva]])</f>
        <v>2</v>
      </c>
      <c r="D38" s="197">
        <v>0</v>
      </c>
      <c r="E38" s="197">
        <v>0</v>
      </c>
      <c r="F38" s="197">
        <v>2</v>
      </c>
      <c r="G38" s="199">
        <v>20.76</v>
      </c>
      <c r="H38" s="197">
        <v>12</v>
      </c>
      <c r="I38" s="199">
        <f>FERRAMENTAL[[#This Row],[Custo unit.]]/FERRAMENTAL[[#This Row],[Recompra (meses)]]</f>
        <v>1.7300000000000002</v>
      </c>
      <c r="J38" s="200">
        <v>46082</v>
      </c>
      <c r="K38" s="197" t="s">
        <v>183</v>
      </c>
      <c r="L38" s="197">
        <v>38300</v>
      </c>
    </row>
    <row r="39" spans="1:12" ht="25.5">
      <c r="A39" s="197">
        <v>38</v>
      </c>
      <c r="B39" s="198" t="s">
        <v>263</v>
      </c>
      <c r="C39" s="197">
        <f>SUM(FERRAMENTAL[[#This Row],[Equipe HVAC 1]:[Compartilhado/Reserva]])</f>
        <v>6</v>
      </c>
      <c r="D39" s="197">
        <v>3</v>
      </c>
      <c r="E39" s="197">
        <v>3</v>
      </c>
      <c r="F39" s="197">
        <v>0</v>
      </c>
      <c r="G39" s="199">
        <v>14.95</v>
      </c>
      <c r="H39" s="197">
        <v>3</v>
      </c>
      <c r="I39" s="199">
        <f>FERRAMENTAL[[#This Row],[Custo unit.]]/FERRAMENTAL[[#This Row],[Recompra (meses)]]</f>
        <v>4.9833333333333334</v>
      </c>
      <c r="J39" s="200">
        <v>46082</v>
      </c>
      <c r="K39" s="197" t="s">
        <v>183</v>
      </c>
      <c r="L39" s="197">
        <v>38384</v>
      </c>
    </row>
    <row r="40" spans="1:12">
      <c r="A40" s="197">
        <v>39</v>
      </c>
      <c r="B40" s="198" t="s">
        <v>264</v>
      </c>
      <c r="C40" s="197">
        <f>SUM(FERRAMENTAL[[#This Row],[Equipe HVAC 1]:[Compartilhado/Reserva]])</f>
        <v>6</v>
      </c>
      <c r="D40" s="197">
        <v>3</v>
      </c>
      <c r="E40" s="197">
        <v>3</v>
      </c>
      <c r="F40" s="197">
        <v>0</v>
      </c>
      <c r="G40" s="199">
        <v>51.88</v>
      </c>
      <c r="H40" s="197">
        <v>12</v>
      </c>
      <c r="I40" s="199">
        <f>FERRAMENTAL[[#This Row],[Custo unit.]]/FERRAMENTAL[[#This Row],[Recompra (meses)]]</f>
        <v>4.3233333333333333</v>
      </c>
      <c r="J40" s="200">
        <v>46082</v>
      </c>
      <c r="K40" s="197" t="s">
        <v>183</v>
      </c>
      <c r="L40" s="197">
        <v>38475</v>
      </c>
    </row>
    <row r="41" spans="1:12">
      <c r="A41" s="197">
        <v>40</v>
      </c>
      <c r="B41" s="198" t="s">
        <v>265</v>
      </c>
      <c r="C41" s="197">
        <f>SUM(FERRAMENTAL[[#This Row],[Equipe HVAC 1]:[Compartilhado/Reserva]])</f>
        <v>2</v>
      </c>
      <c r="D41" s="197">
        <v>1</v>
      </c>
      <c r="E41" s="197">
        <v>1</v>
      </c>
      <c r="F41" s="197">
        <v>0</v>
      </c>
      <c r="G41" s="199">
        <v>52.6</v>
      </c>
      <c r="H41" s="197">
        <v>12</v>
      </c>
      <c r="I41" s="199">
        <f>FERRAMENTAL[[#This Row],[Custo unit.]]/FERRAMENTAL[[#This Row],[Recompra (meses)]]</f>
        <v>4.3833333333333337</v>
      </c>
      <c r="J41" s="200">
        <v>46082</v>
      </c>
      <c r="K41" s="197" t="s">
        <v>183</v>
      </c>
      <c r="L41" s="197">
        <v>38474</v>
      </c>
    </row>
    <row r="42" spans="1:12">
      <c r="A42" s="197">
        <v>41</v>
      </c>
      <c r="B42" s="198" t="s">
        <v>266</v>
      </c>
      <c r="C42" s="197">
        <f>SUM(FERRAMENTAL[[#This Row],[Equipe HVAC 1]:[Compartilhado/Reserva]])</f>
        <v>6</v>
      </c>
      <c r="D42" s="197">
        <v>3</v>
      </c>
      <c r="E42" s="197">
        <v>3</v>
      </c>
      <c r="F42" s="197">
        <v>0</v>
      </c>
      <c r="G42" s="199">
        <v>61.05</v>
      </c>
      <c r="H42" s="197">
        <v>12</v>
      </c>
      <c r="I42" s="199">
        <f>FERRAMENTAL[[#This Row],[Custo unit.]]/FERRAMENTAL[[#This Row],[Recompra (meses)]]</f>
        <v>5.0874999999999995</v>
      </c>
      <c r="J42" s="200">
        <v>46082</v>
      </c>
      <c r="K42" s="197" t="s">
        <v>183</v>
      </c>
      <c r="L42" s="197">
        <v>607556</v>
      </c>
    </row>
    <row r="43" spans="1:12">
      <c r="A43" s="197">
        <v>42</v>
      </c>
      <c r="B43" s="198" t="s">
        <v>267</v>
      </c>
      <c r="C43" s="197">
        <f>SUM(FERRAMENTAL[[#This Row],[Equipe HVAC 1]:[Compartilhado/Reserva]])</f>
        <v>3</v>
      </c>
      <c r="D43" s="197">
        <v>1</v>
      </c>
      <c r="E43" s="197">
        <v>1</v>
      </c>
      <c r="F43" s="197">
        <v>1</v>
      </c>
      <c r="G43" s="199">
        <v>87.78</v>
      </c>
      <c r="H43" s="197">
        <v>12</v>
      </c>
      <c r="I43" s="199">
        <f>FERRAMENTAL[[#This Row],[Custo unit.]]/FERRAMENTAL[[#This Row],[Recompra (meses)]]</f>
        <v>7.3150000000000004</v>
      </c>
      <c r="J43" s="200">
        <v>46113</v>
      </c>
      <c r="K43" s="197" t="s">
        <v>204</v>
      </c>
      <c r="L43" s="197">
        <v>372149</v>
      </c>
    </row>
    <row r="44" spans="1:12">
      <c r="A44" s="197">
        <v>43</v>
      </c>
      <c r="B44" s="198" t="s">
        <v>268</v>
      </c>
      <c r="C44" s="197">
        <f>SUM(FERRAMENTAL[[#This Row],[Equipe HVAC 1]:[Compartilhado/Reserva]])</f>
        <v>3</v>
      </c>
      <c r="D44" s="197">
        <v>1</v>
      </c>
      <c r="E44" s="197">
        <v>1</v>
      </c>
      <c r="F44" s="197">
        <v>1</v>
      </c>
      <c r="G44" s="199">
        <v>38.380000000000003</v>
      </c>
      <c r="H44" s="197">
        <v>12</v>
      </c>
      <c r="I44" s="199">
        <f>FERRAMENTAL[[#This Row],[Custo unit.]]/FERRAMENTAL[[#This Row],[Recompra (meses)]]</f>
        <v>3.1983333333333337</v>
      </c>
      <c r="J44" s="200">
        <v>46082</v>
      </c>
      <c r="K44" s="197" t="s">
        <v>183</v>
      </c>
      <c r="L44" s="197">
        <v>45204</v>
      </c>
    </row>
    <row r="45" spans="1:12">
      <c r="A45" s="197">
        <v>44</v>
      </c>
      <c r="B45" s="198" t="s">
        <v>269</v>
      </c>
      <c r="C45" s="197">
        <f>SUM(FERRAMENTAL[[#This Row],[Equipe HVAC 1]:[Compartilhado/Reserva]])</f>
        <v>4</v>
      </c>
      <c r="D45" s="197">
        <v>2</v>
      </c>
      <c r="E45" s="197">
        <v>2</v>
      </c>
      <c r="F45" s="197">
        <v>0</v>
      </c>
      <c r="G45" s="199">
        <v>450.77</v>
      </c>
      <c r="H45" s="197">
        <v>12</v>
      </c>
      <c r="I45" s="199">
        <f>FERRAMENTAL[[#This Row],[Custo unit.]]/FERRAMENTAL[[#This Row],[Recompra (meses)]]</f>
        <v>37.564166666666665</v>
      </c>
      <c r="J45" s="200">
        <v>46113</v>
      </c>
      <c r="K45" s="197" t="s">
        <v>206</v>
      </c>
      <c r="L45" s="197" t="s">
        <v>270</v>
      </c>
    </row>
    <row r="46" spans="1:12" ht="78" customHeight="1">
      <c r="A46" s="197">
        <v>45</v>
      </c>
      <c r="B46" s="198" t="s">
        <v>271</v>
      </c>
      <c r="C46" s="197">
        <f>SUM(FERRAMENTAL[[#This Row],[Equipe HVAC 1]:[Compartilhado/Reserva]])</f>
        <v>4</v>
      </c>
      <c r="D46" s="197">
        <v>2</v>
      </c>
      <c r="E46" s="197">
        <v>2</v>
      </c>
      <c r="F46" s="197">
        <v>0</v>
      </c>
      <c r="G46" s="199">
        <v>234.93</v>
      </c>
      <c r="H46" s="197">
        <v>18</v>
      </c>
      <c r="I46" s="199">
        <f>FERRAMENTAL[[#This Row],[Custo unit.]]/FERRAMENTAL[[#This Row],[Recompra (meses)]]</f>
        <v>13.051666666666668</v>
      </c>
      <c r="J46" s="200">
        <v>46082</v>
      </c>
      <c r="K46" s="197" t="s">
        <v>183</v>
      </c>
      <c r="L46" s="197">
        <v>45301</v>
      </c>
    </row>
    <row r="47" spans="1:12">
      <c r="A47" s="197">
        <v>46</v>
      </c>
      <c r="B47" s="198" t="s">
        <v>272</v>
      </c>
      <c r="C47" s="197">
        <f>SUM(FERRAMENTAL[[#This Row],[Equipe HVAC 1]:[Compartilhado/Reserva]])</f>
        <v>6</v>
      </c>
      <c r="D47" s="197">
        <v>3</v>
      </c>
      <c r="E47" s="197">
        <v>3</v>
      </c>
      <c r="F47" s="197">
        <v>0</v>
      </c>
      <c r="G47" s="199">
        <v>246</v>
      </c>
      <c r="H47" s="197">
        <v>18</v>
      </c>
      <c r="I47" s="199">
        <f>FERRAMENTAL[[#This Row],[Custo unit.]]/FERRAMENTAL[[#This Row],[Recompra (meses)]]</f>
        <v>13.666666666666666</v>
      </c>
      <c r="J47" s="200">
        <v>46054</v>
      </c>
      <c r="K47" s="197" t="s">
        <v>273</v>
      </c>
      <c r="L47" s="197">
        <v>11248</v>
      </c>
    </row>
    <row r="48" spans="1:12">
      <c r="A48" s="197">
        <v>47</v>
      </c>
      <c r="B48" s="198" t="s">
        <v>274</v>
      </c>
      <c r="C48" s="197">
        <f>SUM(FERRAMENTAL[[#This Row],[Equipe HVAC 1]:[Compartilhado/Reserva]])</f>
        <v>3</v>
      </c>
      <c r="D48" s="197">
        <v>1</v>
      </c>
      <c r="E48" s="197">
        <v>1</v>
      </c>
      <c r="F48" s="197">
        <v>1</v>
      </c>
      <c r="G48" s="199">
        <v>25.2</v>
      </c>
      <c r="H48" s="197">
        <v>9</v>
      </c>
      <c r="I48" s="199">
        <f>FERRAMENTAL[[#This Row],[Custo unit.]]/FERRAMENTAL[[#This Row],[Recompra (meses)]]</f>
        <v>2.8</v>
      </c>
      <c r="J48" s="200">
        <v>46054</v>
      </c>
      <c r="K48" s="197" t="s">
        <v>273</v>
      </c>
      <c r="L48" s="197">
        <v>1090</v>
      </c>
    </row>
    <row r="49" spans="1:12" ht="38.25">
      <c r="A49" s="197">
        <v>48</v>
      </c>
      <c r="B49" s="198" t="s">
        <v>275</v>
      </c>
      <c r="C49" s="197">
        <f>SUM(FERRAMENTAL[[#This Row],[Equipe HVAC 1]:[Compartilhado/Reserva]])</f>
        <v>5</v>
      </c>
      <c r="D49" s="197">
        <v>2</v>
      </c>
      <c r="E49" s="197">
        <v>2</v>
      </c>
      <c r="F49" s="197">
        <v>1</v>
      </c>
      <c r="G49" s="199">
        <v>114.13</v>
      </c>
      <c r="H49" s="197">
        <v>36</v>
      </c>
      <c r="I49" s="199">
        <f>FERRAMENTAL[[#This Row],[Custo unit.]]/FERRAMENTAL[[#This Row],[Recompra (meses)]]</f>
        <v>3.1702777777777778</v>
      </c>
      <c r="J49" s="200">
        <v>46113</v>
      </c>
      <c r="K49" s="197" t="s">
        <v>204</v>
      </c>
      <c r="L49" s="197">
        <v>633739</v>
      </c>
    </row>
    <row r="50" spans="1:12">
      <c r="A50" s="197">
        <v>49</v>
      </c>
      <c r="B50" s="198" t="s">
        <v>276</v>
      </c>
      <c r="C50" s="197">
        <f>SUM(FERRAMENTAL[[#This Row],[Equipe HVAC 1]:[Compartilhado/Reserva]])</f>
        <v>2</v>
      </c>
      <c r="D50" s="197">
        <v>0</v>
      </c>
      <c r="E50" s="197">
        <v>0</v>
      </c>
      <c r="F50" s="197">
        <v>2</v>
      </c>
      <c r="G50" s="199">
        <v>209.37</v>
      </c>
      <c r="H50" s="197">
        <v>12</v>
      </c>
      <c r="I50" s="199">
        <f>FERRAMENTAL[[#This Row],[Custo unit.]]/FERRAMENTAL[[#This Row],[Recompra (meses)]]</f>
        <v>17.447500000000002</v>
      </c>
      <c r="J50" s="200">
        <v>46082</v>
      </c>
      <c r="K50" s="197" t="s">
        <v>183</v>
      </c>
      <c r="L50" s="197">
        <v>45243</v>
      </c>
    </row>
    <row r="51" spans="1:12">
      <c r="A51" s="197">
        <v>50</v>
      </c>
      <c r="B51" s="198" t="s">
        <v>277</v>
      </c>
      <c r="C51" s="197">
        <f>SUM(FERRAMENTAL[[#This Row],[Equipe HVAC 1]:[Compartilhado/Reserva]])</f>
        <v>5</v>
      </c>
      <c r="D51" s="197">
        <v>2</v>
      </c>
      <c r="E51" s="197">
        <v>2</v>
      </c>
      <c r="F51" s="197">
        <v>1</v>
      </c>
      <c r="G51" s="199">
        <v>64.75</v>
      </c>
      <c r="H51" s="197">
        <v>12</v>
      </c>
      <c r="I51" s="199">
        <f>FERRAMENTAL[[#This Row],[Custo unit.]]/FERRAMENTAL[[#This Row],[Recompra (meses)]]</f>
        <v>5.395833333333333</v>
      </c>
      <c r="J51" s="200">
        <v>46082</v>
      </c>
      <c r="K51" s="197" t="s">
        <v>183</v>
      </c>
      <c r="L51" s="197">
        <v>45248</v>
      </c>
    </row>
    <row r="52" spans="1:12">
      <c r="A52" s="197">
        <v>51</v>
      </c>
      <c r="B52" s="198" t="s">
        <v>278</v>
      </c>
      <c r="C52" s="197">
        <f>SUM(FERRAMENTAL[[#This Row],[Equipe HVAC 1]:[Compartilhado/Reserva]])</f>
        <v>5</v>
      </c>
      <c r="D52" s="197">
        <v>2</v>
      </c>
      <c r="E52" s="197">
        <v>2</v>
      </c>
      <c r="F52" s="197">
        <v>1</v>
      </c>
      <c r="G52" s="199">
        <v>36.72</v>
      </c>
      <c r="H52" s="197">
        <v>12</v>
      </c>
      <c r="I52" s="199">
        <f>FERRAMENTAL[[#This Row],[Custo unit.]]/FERRAMENTAL[[#This Row],[Recompra (meses)]]</f>
        <v>3.06</v>
      </c>
      <c r="J52" s="200">
        <v>46082</v>
      </c>
      <c r="K52" s="197" t="s">
        <v>183</v>
      </c>
      <c r="L52" s="197">
        <v>45252</v>
      </c>
    </row>
    <row r="53" spans="1:12" ht="25.5">
      <c r="A53" s="197">
        <v>52</v>
      </c>
      <c r="B53" s="198" t="s">
        <v>279</v>
      </c>
      <c r="C53" s="197">
        <f>SUM(FERRAMENTAL[[#This Row],[Equipe HVAC 1]:[Compartilhado/Reserva]])</f>
        <v>5</v>
      </c>
      <c r="D53" s="197">
        <v>2</v>
      </c>
      <c r="E53" s="197">
        <v>2</v>
      </c>
      <c r="F53" s="197">
        <v>1</v>
      </c>
      <c r="G53" s="267">
        <v>428.24</v>
      </c>
      <c r="H53" s="197">
        <v>12</v>
      </c>
      <c r="I53" s="199">
        <f>FERRAMENTAL[[#This Row],[Custo unit.]]/FERRAMENTAL[[#This Row],[Recompra (meses)]]</f>
        <v>35.686666666666667</v>
      </c>
      <c r="J53" s="200">
        <v>46113</v>
      </c>
      <c r="K53" s="197" t="s">
        <v>204</v>
      </c>
      <c r="L53" s="197">
        <v>607132</v>
      </c>
    </row>
    <row r="54" spans="1:12" ht="25.5">
      <c r="A54" s="197">
        <v>53</v>
      </c>
      <c r="B54" s="198" t="s">
        <v>280</v>
      </c>
      <c r="C54" s="197">
        <f>SUM(FERRAMENTAL[[#This Row],[Equipe HVAC 1]:[Compartilhado/Reserva]])</f>
        <v>5</v>
      </c>
      <c r="D54" s="197">
        <v>2</v>
      </c>
      <c r="E54" s="197">
        <v>2</v>
      </c>
      <c r="F54" s="197">
        <v>1</v>
      </c>
      <c r="G54" s="199">
        <v>49.61</v>
      </c>
      <c r="H54" s="197">
        <v>36</v>
      </c>
      <c r="I54" s="199">
        <f>FERRAMENTAL[[#This Row],[Custo unit.]]/FERRAMENTAL[[#This Row],[Recompra (meses)]]</f>
        <v>1.3780555555555556</v>
      </c>
      <c r="J54" s="200">
        <v>46082</v>
      </c>
      <c r="K54" s="197" t="s">
        <v>183</v>
      </c>
      <c r="L54" s="197">
        <v>45198</v>
      </c>
    </row>
    <row r="55" spans="1:12" ht="38.25">
      <c r="A55" s="197">
        <v>54</v>
      </c>
      <c r="B55" s="198" t="s">
        <v>281</v>
      </c>
      <c r="C55" s="197">
        <f>SUM(FERRAMENTAL[[#This Row],[Equipe HVAC 1]:[Compartilhado/Reserva]])</f>
        <v>6</v>
      </c>
      <c r="D55" s="197">
        <v>3</v>
      </c>
      <c r="E55" s="197">
        <v>3</v>
      </c>
      <c r="F55" s="197">
        <v>0</v>
      </c>
      <c r="G55" s="199">
        <v>102.29</v>
      </c>
      <c r="H55" s="197">
        <v>36</v>
      </c>
      <c r="I55" s="199">
        <f>FERRAMENTAL[[#This Row],[Custo unit.]]/FERRAMENTAL[[#This Row],[Recompra (meses)]]</f>
        <v>2.841388888888889</v>
      </c>
      <c r="J55" s="200">
        <v>46082</v>
      </c>
      <c r="K55" s="197" t="s">
        <v>183</v>
      </c>
      <c r="L55" s="197">
        <v>45196</v>
      </c>
    </row>
    <row r="56" spans="1:12">
      <c r="A56" s="197">
        <v>55</v>
      </c>
      <c r="B56" s="198" t="s">
        <v>282</v>
      </c>
      <c r="C56" s="197">
        <f>SUM(FERRAMENTAL[[#This Row],[Equipe HVAC 1]:[Compartilhado/Reserva]])</f>
        <v>4</v>
      </c>
      <c r="D56" s="197">
        <v>2</v>
      </c>
      <c r="E56" s="197">
        <v>2</v>
      </c>
      <c r="F56" s="197">
        <v>0</v>
      </c>
      <c r="G56" s="199">
        <v>50.2</v>
      </c>
      <c r="H56" s="197">
        <v>12</v>
      </c>
      <c r="I56" s="199">
        <f>FERRAMENTAL[[#This Row],[Custo unit.]]/FERRAMENTAL[[#This Row],[Recompra (meses)]]</f>
        <v>4.1833333333333336</v>
      </c>
      <c r="J56" s="200">
        <v>46113</v>
      </c>
      <c r="K56" s="197" t="s">
        <v>206</v>
      </c>
      <c r="L56" s="197" t="s">
        <v>270</v>
      </c>
    </row>
    <row r="57" spans="1:12" ht="25.5">
      <c r="A57" s="197">
        <v>56</v>
      </c>
      <c r="B57" s="198" t="s">
        <v>283</v>
      </c>
      <c r="C57" s="197">
        <f>SUM(FERRAMENTAL[[#This Row],[Equipe HVAC 1]:[Compartilhado/Reserva]])</f>
        <v>2</v>
      </c>
      <c r="D57" s="197">
        <v>0</v>
      </c>
      <c r="E57" s="197">
        <v>0</v>
      </c>
      <c r="F57" s="197">
        <v>2</v>
      </c>
      <c r="G57" s="199">
        <v>192.27</v>
      </c>
      <c r="H57" s="197">
        <v>12</v>
      </c>
      <c r="I57" s="199">
        <f>FERRAMENTAL[[#This Row],[Custo unit.]]/FERRAMENTAL[[#This Row],[Recompra (meses)]]</f>
        <v>16.022500000000001</v>
      </c>
      <c r="J57" s="200">
        <v>46082</v>
      </c>
      <c r="K57" s="197" t="s">
        <v>183</v>
      </c>
      <c r="L57" s="197">
        <v>38394</v>
      </c>
    </row>
    <row r="58" spans="1:12">
      <c r="A58" s="197">
        <v>57</v>
      </c>
      <c r="B58" s="198" t="s">
        <v>284</v>
      </c>
      <c r="C58" s="197">
        <f>SUM(FERRAMENTAL[[#This Row],[Equipe HVAC 1]:[Compartilhado/Reserva]])</f>
        <v>3</v>
      </c>
      <c r="D58" s="197">
        <v>1</v>
      </c>
      <c r="E58" s="197">
        <v>1</v>
      </c>
      <c r="F58" s="197">
        <v>1</v>
      </c>
      <c r="G58" s="199">
        <v>1224.25</v>
      </c>
      <c r="H58" s="197">
        <v>12</v>
      </c>
      <c r="I58" s="199">
        <f>FERRAMENTAL[[#This Row],[Custo unit.]]/FERRAMENTAL[[#This Row],[Recompra (meses)]]</f>
        <v>102.02083333333333</v>
      </c>
      <c r="J58" s="200">
        <v>46113</v>
      </c>
      <c r="K58" s="197" t="s">
        <v>206</v>
      </c>
      <c r="L58" s="197" t="s">
        <v>270</v>
      </c>
    </row>
    <row r="59" spans="1:12">
      <c r="A59" s="197">
        <v>58</v>
      </c>
      <c r="B59" s="198" t="s">
        <v>285</v>
      </c>
      <c r="C59" s="197">
        <f>SUM(FERRAMENTAL[[#This Row],[Equipe HVAC 1]:[Compartilhado/Reserva]])</f>
        <v>5</v>
      </c>
      <c r="D59" s="197">
        <v>2</v>
      </c>
      <c r="E59" s="197">
        <v>2</v>
      </c>
      <c r="F59" s="197">
        <v>1</v>
      </c>
      <c r="G59" s="199">
        <v>330.51</v>
      </c>
      <c r="H59" s="197">
        <v>12</v>
      </c>
      <c r="I59" s="199">
        <f>FERRAMENTAL[[#This Row],[Custo unit.]]/FERRAMENTAL[[#This Row],[Recompra (meses)]]</f>
        <v>27.5425</v>
      </c>
      <c r="J59" s="200">
        <v>46113</v>
      </c>
      <c r="K59" s="197" t="s">
        <v>206</v>
      </c>
      <c r="L59" s="197" t="s">
        <v>270</v>
      </c>
    </row>
    <row r="60" spans="1:12">
      <c r="A60" s="197">
        <v>59</v>
      </c>
      <c r="B60" s="198" t="s">
        <v>286</v>
      </c>
      <c r="C60" s="197">
        <f>SUM(FERRAMENTAL[[#This Row],[Equipe HVAC 1]:[Compartilhado/Reserva]])</f>
        <v>2</v>
      </c>
      <c r="D60" s="197">
        <v>0</v>
      </c>
      <c r="E60" s="197">
        <v>0</v>
      </c>
      <c r="F60" s="197">
        <v>2</v>
      </c>
      <c r="G60" s="199">
        <v>732.46</v>
      </c>
      <c r="H60" s="197">
        <v>12</v>
      </c>
      <c r="I60" s="199">
        <f>FERRAMENTAL[[#This Row],[Custo unit.]]/FERRAMENTAL[[#This Row],[Recompra (meses)]]</f>
        <v>61.038333333333334</v>
      </c>
      <c r="J60" s="200">
        <v>46113</v>
      </c>
      <c r="K60" s="197" t="s">
        <v>206</v>
      </c>
      <c r="L60" s="197" t="s">
        <v>270</v>
      </c>
    </row>
    <row r="61" spans="1:12">
      <c r="A61" s="197">
        <v>60</v>
      </c>
      <c r="B61" s="198" t="s">
        <v>287</v>
      </c>
      <c r="C61" s="197">
        <f>SUM(FERRAMENTAL[[#This Row],[Equipe HVAC 1]:[Compartilhado/Reserva]])</f>
        <v>2</v>
      </c>
      <c r="D61" s="197">
        <v>1</v>
      </c>
      <c r="E61" s="197">
        <v>1</v>
      </c>
      <c r="F61" s="197">
        <v>0</v>
      </c>
      <c r="G61" s="199">
        <v>326.74</v>
      </c>
      <c r="H61" s="197">
        <v>8</v>
      </c>
      <c r="I61" s="199">
        <f>FERRAMENTAL[[#This Row],[Custo unit.]]/FERRAMENTAL[[#This Row],[Recompra (meses)]]</f>
        <v>40.842500000000001</v>
      </c>
      <c r="J61" s="200">
        <v>46082</v>
      </c>
      <c r="K61" s="197" t="s">
        <v>183</v>
      </c>
      <c r="L61" s="197">
        <v>45207</v>
      </c>
    </row>
    <row r="62" spans="1:12">
      <c r="A62" s="197">
        <v>61</v>
      </c>
      <c r="B62" s="198" t="s">
        <v>288</v>
      </c>
      <c r="C62" s="197">
        <f>SUM(FERRAMENTAL[[#This Row],[Equipe HVAC 1]:[Compartilhado/Reserva]])</f>
        <v>6</v>
      </c>
      <c r="D62" s="197">
        <v>3</v>
      </c>
      <c r="E62" s="197">
        <v>3</v>
      </c>
      <c r="F62" s="197">
        <v>0</v>
      </c>
      <c r="G62" s="199">
        <v>19.5</v>
      </c>
      <c r="H62" s="197">
        <v>12</v>
      </c>
      <c r="I62" s="199">
        <f>FERRAMENTAL[[#This Row],[Custo unit.]]/FERRAMENTAL[[#This Row],[Recompra (meses)]]</f>
        <v>1.625</v>
      </c>
      <c r="J62" s="200">
        <v>46054</v>
      </c>
      <c r="K62" s="197" t="s">
        <v>273</v>
      </c>
      <c r="L62" s="197">
        <v>11400</v>
      </c>
    </row>
    <row r="63" spans="1:12" ht="25.5">
      <c r="A63" s="197">
        <v>62</v>
      </c>
      <c r="B63" s="198" t="s">
        <v>289</v>
      </c>
      <c r="C63" s="197">
        <f>SUM(FERRAMENTAL[[#This Row],[Equipe HVAC 1]:[Compartilhado/Reserva]])</f>
        <v>3</v>
      </c>
      <c r="D63" s="197">
        <v>1</v>
      </c>
      <c r="E63" s="197">
        <v>1</v>
      </c>
      <c r="F63" s="197">
        <v>1</v>
      </c>
      <c r="G63" s="199">
        <v>2196.7600000000002</v>
      </c>
      <c r="H63" s="197">
        <v>24</v>
      </c>
      <c r="I63" s="199">
        <f>FERRAMENTAL[[#This Row],[Custo unit.]]/FERRAMENTAL[[#This Row],[Recompra (meses)]]</f>
        <v>91.53166666666668</v>
      </c>
      <c r="J63" s="200">
        <v>46082</v>
      </c>
      <c r="K63" s="197" t="s">
        <v>183</v>
      </c>
      <c r="L63" s="197">
        <v>746</v>
      </c>
    </row>
    <row r="64" spans="1:12">
      <c r="A64" s="197">
        <v>63</v>
      </c>
      <c r="B64" s="198" t="s">
        <v>290</v>
      </c>
      <c r="C64" s="197">
        <f>SUM(FERRAMENTAL[[#This Row],[Equipe HVAC 1]:[Compartilhado/Reserva]])</f>
        <v>4</v>
      </c>
      <c r="D64" s="197">
        <v>2</v>
      </c>
      <c r="E64" s="197">
        <v>2</v>
      </c>
      <c r="F64" s="197">
        <v>0</v>
      </c>
      <c r="G64" s="199">
        <v>30.8</v>
      </c>
      <c r="H64" s="197">
        <v>8</v>
      </c>
      <c r="I64" s="199">
        <f>FERRAMENTAL[[#This Row],[Custo unit.]]/FERRAMENTAL[[#This Row],[Recompra (meses)]]</f>
        <v>3.85</v>
      </c>
      <c r="J64" s="200">
        <v>46082</v>
      </c>
      <c r="K64" s="197" t="s">
        <v>183</v>
      </c>
      <c r="L64" s="197">
        <v>45254</v>
      </c>
    </row>
    <row r="65" spans="1:12" ht="25.5">
      <c r="A65" s="197">
        <v>64</v>
      </c>
      <c r="B65" s="198" t="s">
        <v>291</v>
      </c>
      <c r="C65" s="197">
        <f>SUM(FERRAMENTAL[[#This Row],[Equipe HVAC 1]:[Compartilhado/Reserva]])</f>
        <v>3</v>
      </c>
      <c r="D65" s="197">
        <v>1</v>
      </c>
      <c r="E65" s="197">
        <v>1</v>
      </c>
      <c r="F65" s="197">
        <v>1</v>
      </c>
      <c r="G65" s="199">
        <v>64.228999999999999</v>
      </c>
      <c r="H65" s="197">
        <v>8</v>
      </c>
      <c r="I65" s="199">
        <f>FERRAMENTAL[[#This Row],[Custo unit.]]/FERRAMENTAL[[#This Row],[Recompra (meses)]]</f>
        <v>8.0286249999999999</v>
      </c>
      <c r="J65" s="200">
        <v>46113</v>
      </c>
      <c r="K65" s="197" t="s">
        <v>206</v>
      </c>
      <c r="L65" s="197" t="s">
        <v>270</v>
      </c>
    </row>
    <row r="66" spans="1:12">
      <c r="A66" s="197">
        <v>65</v>
      </c>
      <c r="B66" s="198" t="s">
        <v>292</v>
      </c>
      <c r="C66" s="197">
        <f>SUM(FERRAMENTAL[[#This Row],[Equipe HVAC 1]:[Compartilhado/Reserva]])</f>
        <v>2</v>
      </c>
      <c r="D66" s="197">
        <v>1</v>
      </c>
      <c r="E66" s="197">
        <v>1</v>
      </c>
      <c r="F66" s="197">
        <v>0</v>
      </c>
      <c r="G66" s="199">
        <v>245.05</v>
      </c>
      <c r="H66" s="197">
        <v>18</v>
      </c>
      <c r="I66" s="199">
        <f>FERRAMENTAL[[#This Row],[Custo unit.]]/FERRAMENTAL[[#This Row],[Recompra (meses)]]</f>
        <v>13.613888888888889</v>
      </c>
      <c r="J66" s="200">
        <v>46082</v>
      </c>
      <c r="K66" s="197" t="s">
        <v>183</v>
      </c>
      <c r="L66" s="197">
        <v>38473</v>
      </c>
    </row>
    <row r="67" spans="1:12">
      <c r="A67" s="197">
        <v>66</v>
      </c>
      <c r="B67" s="198" t="s">
        <v>293</v>
      </c>
      <c r="C67" s="197">
        <f>SUM(FERRAMENTAL[[#This Row],[Equipe HVAC 1]:[Compartilhado/Reserva]])</f>
        <v>4</v>
      </c>
      <c r="D67" s="197">
        <v>2</v>
      </c>
      <c r="E67" s="197">
        <v>2</v>
      </c>
      <c r="F67" s="197">
        <v>0</v>
      </c>
      <c r="G67" s="199">
        <v>406.8</v>
      </c>
      <c r="H67" s="197">
        <v>18</v>
      </c>
      <c r="I67" s="199">
        <f>FERRAMENTAL[[#This Row],[Custo unit.]]/FERRAMENTAL[[#This Row],[Recompra (meses)]]</f>
        <v>22.6</v>
      </c>
      <c r="J67" s="200">
        <v>46054</v>
      </c>
      <c r="K67" s="197" t="s">
        <v>273</v>
      </c>
      <c r="L67" s="197">
        <v>11286</v>
      </c>
    </row>
    <row r="68" spans="1:12">
      <c r="A68" s="197">
        <v>67</v>
      </c>
      <c r="B68" s="198" t="s">
        <v>294</v>
      </c>
      <c r="C68" s="197">
        <f>SUM(FERRAMENTAL[[#This Row],[Equipe HVAC 1]:[Compartilhado/Reserva]])</f>
        <v>2</v>
      </c>
      <c r="D68" s="197">
        <v>1</v>
      </c>
      <c r="E68" s="197">
        <v>1</v>
      </c>
      <c r="F68" s="197">
        <v>0</v>
      </c>
      <c r="G68" s="199">
        <v>26.24</v>
      </c>
      <c r="H68" s="197">
        <v>8</v>
      </c>
      <c r="I68" s="199">
        <f>FERRAMENTAL[[#This Row],[Custo unit.]]/FERRAMENTAL[[#This Row],[Recompra (meses)]]</f>
        <v>3.28</v>
      </c>
      <c r="J68" s="200">
        <v>46082</v>
      </c>
      <c r="K68" s="197" t="s">
        <v>183</v>
      </c>
      <c r="L68" s="197">
        <v>45228</v>
      </c>
    </row>
    <row r="69" spans="1:12">
      <c r="A69" s="197">
        <v>68</v>
      </c>
      <c r="B69" s="198" t="s">
        <v>295</v>
      </c>
      <c r="C69" s="197">
        <f>SUM(FERRAMENTAL[[#This Row],[Equipe HVAC 1]:[Compartilhado/Reserva]])</f>
        <v>4</v>
      </c>
      <c r="D69" s="197">
        <v>2</v>
      </c>
      <c r="E69" s="197">
        <v>2</v>
      </c>
      <c r="F69" s="197">
        <v>0</v>
      </c>
      <c r="G69" s="199">
        <v>37.76</v>
      </c>
      <c r="H69" s="197">
        <v>8</v>
      </c>
      <c r="I69" s="199">
        <f>FERRAMENTAL[[#This Row],[Custo unit.]]/FERRAMENTAL[[#This Row],[Recompra (meses)]]</f>
        <v>4.72</v>
      </c>
      <c r="J69" s="200">
        <v>46082</v>
      </c>
      <c r="K69" s="197" t="s">
        <v>183</v>
      </c>
      <c r="L69" s="197">
        <v>45241</v>
      </c>
    </row>
    <row r="70" spans="1:12">
      <c r="A70" s="197">
        <v>69</v>
      </c>
      <c r="B70" s="198" t="s">
        <v>296</v>
      </c>
      <c r="C70" s="197">
        <f>SUM(FERRAMENTAL[[#This Row],[Equipe HVAC 1]:[Compartilhado/Reserva]])</f>
        <v>2</v>
      </c>
      <c r="D70" s="197">
        <v>1</v>
      </c>
      <c r="E70" s="197">
        <v>1</v>
      </c>
      <c r="F70" s="197">
        <v>0</v>
      </c>
      <c r="G70" s="267">
        <v>36.35</v>
      </c>
      <c r="H70" s="197">
        <v>12</v>
      </c>
      <c r="I70" s="199">
        <f>FERRAMENTAL[[#This Row],[Custo unit.]]/FERRAMENTAL[[#This Row],[Recompra (meses)]]</f>
        <v>3.0291666666666668</v>
      </c>
      <c r="J70" s="200">
        <v>46113</v>
      </c>
      <c r="K70" s="197" t="s">
        <v>204</v>
      </c>
      <c r="L70" s="197">
        <v>359975</v>
      </c>
    </row>
    <row r="71" spans="1:12">
      <c r="A71" s="197">
        <v>70</v>
      </c>
      <c r="B71" s="198" t="s">
        <v>297</v>
      </c>
      <c r="C71" s="197">
        <f>SUM(FERRAMENTAL[[#This Row],[Equipe HVAC 1]:[Compartilhado/Reserva]])</f>
        <v>1</v>
      </c>
      <c r="D71" s="197">
        <v>0</v>
      </c>
      <c r="E71" s="197">
        <v>0</v>
      </c>
      <c r="F71" s="197">
        <v>1</v>
      </c>
      <c r="G71" s="199">
        <v>659.87</v>
      </c>
      <c r="H71" s="197">
        <v>24</v>
      </c>
      <c r="I71" s="199">
        <f>FERRAMENTAL[[#This Row],[Custo unit.]]/FERRAMENTAL[[#This Row],[Recompra (meses)]]</f>
        <v>27.494583333333335</v>
      </c>
      <c r="J71" s="200">
        <v>46113</v>
      </c>
      <c r="K71" s="197" t="s">
        <v>204</v>
      </c>
      <c r="L71" s="197">
        <v>610129</v>
      </c>
    </row>
    <row r="72" spans="1:12" ht="38.25">
      <c r="A72" s="197">
        <v>71</v>
      </c>
      <c r="B72" s="198" t="s">
        <v>298</v>
      </c>
      <c r="C72" s="197">
        <f>SUM(FERRAMENTAL[[#This Row],[Equipe HVAC 1]:[Compartilhado/Reserva]])</f>
        <v>4</v>
      </c>
      <c r="D72" s="197">
        <v>2</v>
      </c>
      <c r="E72" s="197">
        <v>2</v>
      </c>
      <c r="F72" s="197">
        <v>0</v>
      </c>
      <c r="G72" s="199">
        <v>125</v>
      </c>
      <c r="H72" s="197">
        <v>18</v>
      </c>
      <c r="I72" s="199">
        <f>FERRAMENTAL[[#This Row],[Custo unit.]]/FERRAMENTAL[[#This Row],[Recompra (meses)]]</f>
        <v>6.9444444444444446</v>
      </c>
      <c r="J72" s="200">
        <v>46113</v>
      </c>
      <c r="K72" s="197" t="s">
        <v>206</v>
      </c>
      <c r="L72" s="197" t="s">
        <v>270</v>
      </c>
    </row>
    <row r="73" spans="1:12" ht="25.5">
      <c r="A73" s="197">
        <v>72</v>
      </c>
      <c r="B73" s="198" t="s">
        <v>299</v>
      </c>
      <c r="C73" s="197">
        <f>SUM(FERRAMENTAL[[#This Row],[Equipe HVAC 1]:[Compartilhado/Reserva]])</f>
        <v>6</v>
      </c>
      <c r="D73" s="197">
        <v>3</v>
      </c>
      <c r="E73" s="197">
        <v>3</v>
      </c>
      <c r="F73" s="197">
        <v>0</v>
      </c>
      <c r="G73" s="199">
        <v>58.08</v>
      </c>
      <c r="H73" s="197">
        <v>12</v>
      </c>
      <c r="I73" s="199">
        <f>FERRAMENTAL[[#This Row],[Custo unit.]]/FERRAMENTAL[[#This Row],[Recompra (meses)]]</f>
        <v>4.84</v>
      </c>
      <c r="J73" s="200">
        <v>46082</v>
      </c>
      <c r="K73" s="197" t="s">
        <v>183</v>
      </c>
      <c r="L73" s="197">
        <v>45201</v>
      </c>
    </row>
    <row r="74" spans="1:12">
      <c r="A74" s="197">
        <v>73</v>
      </c>
      <c r="B74" s="198" t="s">
        <v>300</v>
      </c>
      <c r="C74" s="197">
        <f>SUM(FERRAMENTAL[[#This Row],[Equipe HVAC 1]:[Compartilhado/Reserva]])</f>
        <v>2</v>
      </c>
      <c r="D74" s="197">
        <v>0</v>
      </c>
      <c r="E74" s="197">
        <v>0</v>
      </c>
      <c r="F74" s="197">
        <v>2</v>
      </c>
      <c r="G74" s="199">
        <v>140.21</v>
      </c>
      <c r="H74" s="197">
        <v>36</v>
      </c>
      <c r="I74" s="199">
        <f>FERRAMENTAL[[#This Row],[Custo unit.]]/FERRAMENTAL[[#This Row],[Recompra (meses)]]</f>
        <v>3.8947222222222226</v>
      </c>
      <c r="J74" s="200">
        <v>46113</v>
      </c>
      <c r="K74" s="197" t="s">
        <v>206</v>
      </c>
      <c r="L74" s="197" t="s">
        <v>270</v>
      </c>
    </row>
    <row r="75" spans="1:12">
      <c r="A75" s="197">
        <v>74</v>
      </c>
      <c r="B75" s="198" t="s">
        <v>301</v>
      </c>
      <c r="C75" s="197">
        <f>SUM(FERRAMENTAL[[#This Row],[Equipe HVAC 1]:[Compartilhado/Reserva]])</f>
        <v>2</v>
      </c>
      <c r="D75" s="197">
        <v>0</v>
      </c>
      <c r="E75" s="197">
        <v>0</v>
      </c>
      <c r="F75" s="197">
        <v>2</v>
      </c>
      <c r="G75" s="199">
        <v>118.43</v>
      </c>
      <c r="H75" s="197">
        <v>36</v>
      </c>
      <c r="I75" s="199">
        <f>FERRAMENTAL[[#This Row],[Custo unit.]]/FERRAMENTAL[[#This Row],[Recompra (meses)]]</f>
        <v>3.2897222222222222</v>
      </c>
      <c r="J75" s="200">
        <v>46113</v>
      </c>
      <c r="K75" s="197" t="s">
        <v>206</v>
      </c>
      <c r="L75" s="197" t="s">
        <v>270</v>
      </c>
    </row>
    <row r="76" spans="1:12" ht="25.5">
      <c r="A76" s="197">
        <v>75</v>
      </c>
      <c r="B76" s="196" t="s">
        <v>302</v>
      </c>
      <c r="C76" s="197">
        <f>SUM(FERRAMENTAL[[#This Row],[Equipe HVAC 1]:[Compartilhado/Reserva]])</f>
        <v>8</v>
      </c>
      <c r="D76" s="197">
        <v>3</v>
      </c>
      <c r="E76" s="197">
        <v>3</v>
      </c>
      <c r="F76" s="197">
        <v>2</v>
      </c>
      <c r="G76" s="267">
        <v>29.86</v>
      </c>
      <c r="H76" s="197">
        <v>6</v>
      </c>
      <c r="I76" s="199">
        <f>FERRAMENTAL[[#This Row],[Custo unit.]]/FERRAMENTAL[[#This Row],[Recompra (meses)]]</f>
        <v>4.9766666666666666</v>
      </c>
      <c r="J76" s="200">
        <v>46113</v>
      </c>
      <c r="K76" s="197" t="s">
        <v>204</v>
      </c>
      <c r="L76" s="197">
        <v>409623</v>
      </c>
    </row>
    <row r="77" spans="1:12">
      <c r="A77" s="197">
        <v>76</v>
      </c>
      <c r="B77" s="198" t="s">
        <v>303</v>
      </c>
      <c r="C77" s="197">
        <f>SUM(FERRAMENTAL[[#This Row],[Equipe HVAC 1]:[Compartilhado/Reserva]])</f>
        <v>3</v>
      </c>
      <c r="D77" s="197">
        <v>1</v>
      </c>
      <c r="E77" s="197">
        <v>1</v>
      </c>
      <c r="F77" s="197">
        <v>1</v>
      </c>
      <c r="G77" s="199">
        <v>4836</v>
      </c>
      <c r="H77" s="197">
        <v>36</v>
      </c>
      <c r="I77" s="199">
        <f>FERRAMENTAL[[#This Row],[Custo unit.]]/FERRAMENTAL[[#This Row],[Recompra (meses)]]</f>
        <v>134.33333333333334</v>
      </c>
      <c r="J77" s="200">
        <v>46113</v>
      </c>
      <c r="K77" s="197" t="s">
        <v>206</v>
      </c>
      <c r="L77" s="197" t="s">
        <v>270</v>
      </c>
    </row>
    <row r="78" spans="1:12">
      <c r="A78" s="197">
        <v>77</v>
      </c>
      <c r="B78" s="198" t="s">
        <v>304</v>
      </c>
      <c r="C78" s="197">
        <f>SUM(FERRAMENTAL[[#This Row],[Equipe HVAC 1]:[Compartilhado/Reserva]])</f>
        <v>2</v>
      </c>
      <c r="D78" s="197">
        <v>0</v>
      </c>
      <c r="E78" s="197">
        <v>0</v>
      </c>
      <c r="F78" s="197">
        <v>2</v>
      </c>
      <c r="G78" s="199">
        <v>352.03</v>
      </c>
      <c r="H78" s="197">
        <v>24</v>
      </c>
      <c r="I78" s="199">
        <f>FERRAMENTAL[[#This Row],[Custo unit.]]/FERRAMENTAL[[#This Row],[Recompra (meses)]]</f>
        <v>14.667916666666665</v>
      </c>
      <c r="J78" s="200">
        <v>46054</v>
      </c>
      <c r="K78" s="197" t="s">
        <v>273</v>
      </c>
      <c r="L78" s="197">
        <v>14432</v>
      </c>
    </row>
    <row r="79" spans="1:12">
      <c r="A79" s="197">
        <v>78</v>
      </c>
      <c r="B79" s="198" t="s">
        <v>1161</v>
      </c>
      <c r="C79" s="197">
        <f>SUM(FERRAMENTAL[[#This Row],[Equipe HVAC 1]:[Compartilhado/Reserva]])</f>
        <v>0</v>
      </c>
      <c r="D79" s="197"/>
      <c r="E79" s="197"/>
      <c r="F79" s="197"/>
      <c r="G79" s="199">
        <v>82.97</v>
      </c>
      <c r="H79" s="197">
        <v>18</v>
      </c>
      <c r="I79" s="199">
        <f>FERRAMENTAL[[#This Row],[Custo unit.]]/FERRAMENTAL[[#This Row],[Recompra (meses)]]</f>
        <v>4.6094444444444447</v>
      </c>
      <c r="J79" s="200">
        <v>46113</v>
      </c>
      <c r="K79" s="197" t="s">
        <v>206</v>
      </c>
      <c r="L79" s="197" t="s">
        <v>270</v>
      </c>
    </row>
    <row r="80" spans="1:12">
      <c r="A80" s="197">
        <v>79</v>
      </c>
      <c r="B80" s="198" t="s">
        <v>305</v>
      </c>
      <c r="C80" s="197">
        <f>SUM(FERRAMENTAL[[#This Row],[Equipe HVAC 1]:[Compartilhado/Reserva]])</f>
        <v>2</v>
      </c>
      <c r="D80" s="197">
        <v>0</v>
      </c>
      <c r="E80" s="197">
        <v>0</v>
      </c>
      <c r="F80" s="197">
        <v>2</v>
      </c>
      <c r="G80" s="267">
        <v>711</v>
      </c>
      <c r="H80" s="197">
        <v>18</v>
      </c>
      <c r="I80" s="199">
        <f>FERRAMENTAL[[#This Row],[Custo unit.]]/FERRAMENTAL[[#This Row],[Recompra (meses)]]</f>
        <v>39.5</v>
      </c>
      <c r="J80" s="200">
        <v>46113</v>
      </c>
      <c r="K80" s="197" t="s">
        <v>204</v>
      </c>
      <c r="L80" s="197">
        <v>622878</v>
      </c>
    </row>
    <row r="81" spans="1:12">
      <c r="A81" s="197">
        <v>80</v>
      </c>
      <c r="B81" s="198" t="s">
        <v>306</v>
      </c>
      <c r="C81" s="197">
        <f>SUM(FERRAMENTAL[[#This Row],[Equipe HVAC 1]:[Compartilhado/Reserva]])</f>
        <v>2</v>
      </c>
      <c r="D81" s="197">
        <v>1</v>
      </c>
      <c r="E81" s="197">
        <v>1</v>
      </c>
      <c r="F81" s="197">
        <v>0</v>
      </c>
      <c r="G81" s="267">
        <v>13.21</v>
      </c>
      <c r="H81" s="197">
        <v>36</v>
      </c>
      <c r="I81" s="199">
        <f>FERRAMENTAL[[#This Row],[Custo unit.]]/FERRAMENTAL[[#This Row],[Recompra (meses)]]</f>
        <v>0.36694444444444446</v>
      </c>
      <c r="J81" s="200">
        <v>46113</v>
      </c>
      <c r="K81" s="197" t="s">
        <v>204</v>
      </c>
      <c r="L81" s="197">
        <v>287623</v>
      </c>
    </row>
    <row r="82" spans="1:12">
      <c r="A82" s="197">
        <v>81</v>
      </c>
      <c r="B82" s="198" t="s">
        <v>307</v>
      </c>
      <c r="C82" s="197">
        <f>SUM(FERRAMENTAL[[#This Row],[Equipe HVAC 1]:[Compartilhado/Reserva]])</f>
        <v>2</v>
      </c>
      <c r="D82" s="197">
        <v>1</v>
      </c>
      <c r="E82" s="197">
        <v>1</v>
      </c>
      <c r="F82" s="197">
        <v>0</v>
      </c>
      <c r="G82" s="199">
        <v>84.59</v>
      </c>
      <c r="H82" s="197">
        <v>36</v>
      </c>
      <c r="I82" s="199">
        <f>FERRAMENTAL[[#This Row],[Custo unit.]]/FERRAMENTAL[[#This Row],[Recompra (meses)]]</f>
        <v>2.3497222222222223</v>
      </c>
      <c r="J82" s="200">
        <v>46113</v>
      </c>
      <c r="K82" s="197" t="s">
        <v>204</v>
      </c>
      <c r="L82" s="197">
        <v>355317</v>
      </c>
    </row>
    <row r="83" spans="1:12">
      <c r="A83" s="197">
        <v>82</v>
      </c>
      <c r="B83" s="198" t="s">
        <v>308</v>
      </c>
      <c r="C83" s="197">
        <f>SUM(FERRAMENTAL[[#This Row],[Equipe HVAC 1]:[Compartilhado/Reserva]])</f>
        <v>2</v>
      </c>
      <c r="D83" s="197">
        <v>1</v>
      </c>
      <c r="E83" s="197">
        <v>1</v>
      </c>
      <c r="F83" s="197">
        <v>0</v>
      </c>
      <c r="G83" s="267">
        <v>397.09</v>
      </c>
      <c r="H83" s="197">
        <v>18</v>
      </c>
      <c r="I83" s="199">
        <f>FERRAMENTAL[[#This Row],[Custo unit.]]/FERRAMENTAL[[#This Row],[Recompra (meses)]]</f>
        <v>22.060555555555553</v>
      </c>
      <c r="J83" s="200">
        <v>46113</v>
      </c>
      <c r="K83" s="197" t="s">
        <v>204</v>
      </c>
      <c r="L83" s="197">
        <v>484425</v>
      </c>
    </row>
    <row r="84" spans="1:12">
      <c r="A84" s="197">
        <v>83</v>
      </c>
      <c r="B84" s="198" t="s">
        <v>309</v>
      </c>
      <c r="C84" s="197">
        <f>SUM(FERRAMENTAL[[#This Row],[Equipe HVAC 1]:[Compartilhado/Reserva]])</f>
        <v>2</v>
      </c>
      <c r="D84" s="197">
        <v>1</v>
      </c>
      <c r="E84" s="197">
        <v>1</v>
      </c>
      <c r="F84" s="197">
        <v>0</v>
      </c>
      <c r="G84" s="199">
        <v>38.14</v>
      </c>
      <c r="H84" s="197">
        <v>8</v>
      </c>
      <c r="I84" s="199">
        <f>FERRAMENTAL[[#This Row],[Custo unit.]]/FERRAMENTAL[[#This Row],[Recompra (meses)]]</f>
        <v>4.7675000000000001</v>
      </c>
      <c r="J84" s="200">
        <v>46082</v>
      </c>
      <c r="K84" s="197" t="s">
        <v>183</v>
      </c>
      <c r="L84" s="197">
        <v>45255</v>
      </c>
    </row>
    <row r="85" spans="1:12">
      <c r="A85" s="197">
        <v>84</v>
      </c>
      <c r="B85" s="198" t="s">
        <v>310</v>
      </c>
      <c r="C85" s="197">
        <f>SUM(FERRAMENTAL[[#This Row],[Equipe HVAC 1]:[Compartilhado/Reserva]])</f>
        <v>2</v>
      </c>
      <c r="D85" s="197">
        <v>0</v>
      </c>
      <c r="E85" s="197">
        <v>0</v>
      </c>
      <c r="F85" s="197">
        <v>2</v>
      </c>
      <c r="G85" s="267">
        <v>40.26</v>
      </c>
      <c r="H85" s="197">
        <v>8</v>
      </c>
      <c r="I85" s="199">
        <f>FERRAMENTAL[[#This Row],[Custo unit.]]/FERRAMENTAL[[#This Row],[Recompra (meses)]]</f>
        <v>5.0324999999999998</v>
      </c>
      <c r="J85" s="200">
        <v>46143</v>
      </c>
      <c r="K85" s="197" t="s">
        <v>204</v>
      </c>
      <c r="L85" s="197">
        <v>216751</v>
      </c>
    </row>
    <row r="86" spans="1:12">
      <c r="A86" s="197">
        <v>85</v>
      </c>
      <c r="B86" s="198" t="s">
        <v>311</v>
      </c>
      <c r="C86" s="197">
        <f>SUM(FERRAMENTAL[[#This Row],[Equipe HVAC 1]:[Compartilhado/Reserva]])</f>
        <v>2</v>
      </c>
      <c r="D86" s="197">
        <v>1</v>
      </c>
      <c r="E86" s="197">
        <v>1</v>
      </c>
      <c r="F86" s="197">
        <v>0</v>
      </c>
      <c r="G86" s="267">
        <v>256.62</v>
      </c>
      <c r="H86" s="197">
        <v>18</v>
      </c>
      <c r="I86" s="199">
        <f>FERRAMENTAL[[#This Row],[Custo unit.]]/FERRAMENTAL[[#This Row],[Recompra (meses)]]</f>
        <v>14.256666666666668</v>
      </c>
      <c r="J86" s="200">
        <v>46143</v>
      </c>
      <c r="K86" s="197" t="s">
        <v>204</v>
      </c>
      <c r="L86" s="197">
        <v>601075</v>
      </c>
    </row>
    <row r="87" spans="1:12">
      <c r="A87" s="197">
        <v>86</v>
      </c>
      <c r="B87" s="198" t="s">
        <v>312</v>
      </c>
      <c r="C87" s="197">
        <f>SUM(FERRAMENTAL[[#This Row],[Equipe HVAC 1]:[Compartilhado/Reserva]])</f>
        <v>2</v>
      </c>
      <c r="D87" s="197">
        <v>1</v>
      </c>
      <c r="E87" s="197">
        <v>1</v>
      </c>
      <c r="F87" s="197">
        <v>0</v>
      </c>
      <c r="G87" s="267">
        <v>223.28</v>
      </c>
      <c r="H87" s="197">
        <v>18</v>
      </c>
      <c r="I87" s="199">
        <f>FERRAMENTAL[[#This Row],[Custo unit.]]/FERRAMENTAL[[#This Row],[Recompra (meses)]]</f>
        <v>12.404444444444444</v>
      </c>
      <c r="J87" s="200">
        <v>46143</v>
      </c>
      <c r="K87" s="197" t="s">
        <v>204</v>
      </c>
      <c r="L87" s="197">
        <v>483790</v>
      </c>
    </row>
    <row r="88" spans="1:12">
      <c r="A88" s="197">
        <v>87</v>
      </c>
      <c r="B88" s="198" t="s">
        <v>313</v>
      </c>
      <c r="C88" s="197">
        <f>SUM(FERRAMENTAL[[#This Row],[Equipe HVAC 1]:[Compartilhado/Reserva]])</f>
        <v>2</v>
      </c>
      <c r="D88" s="197">
        <v>1</v>
      </c>
      <c r="E88" s="197">
        <v>1</v>
      </c>
      <c r="F88" s="197">
        <v>0</v>
      </c>
      <c r="G88" s="199">
        <v>972.95</v>
      </c>
      <c r="H88" s="197">
        <v>8</v>
      </c>
      <c r="I88" s="199">
        <f>FERRAMENTAL[[#This Row],[Custo unit.]]/FERRAMENTAL[[#This Row],[Recompra (meses)]]</f>
        <v>121.61875000000001</v>
      </c>
      <c r="J88" s="200">
        <v>46082</v>
      </c>
      <c r="K88" s="197" t="s">
        <v>183</v>
      </c>
      <c r="L88" s="197">
        <v>10742</v>
      </c>
    </row>
    <row r="89" spans="1:12">
      <c r="A89" s="197">
        <v>88</v>
      </c>
      <c r="B89" s="198" t="s">
        <v>314</v>
      </c>
      <c r="C89" s="197">
        <f>SUM(FERRAMENTAL[[#This Row],[Equipe HVAC 1]:[Compartilhado/Reserva]])</f>
        <v>2</v>
      </c>
      <c r="D89" s="197">
        <v>0</v>
      </c>
      <c r="E89" s="197">
        <v>0</v>
      </c>
      <c r="F89" s="197">
        <v>2</v>
      </c>
      <c r="G89" s="199">
        <v>24.93</v>
      </c>
      <c r="H89" s="197">
        <v>8</v>
      </c>
      <c r="I89" s="199">
        <f>FERRAMENTAL[[#This Row],[Custo unit.]]/FERRAMENTAL[[#This Row],[Recompra (meses)]]</f>
        <v>3.11625</v>
      </c>
      <c r="J89" s="200">
        <v>46082</v>
      </c>
      <c r="K89" s="197" t="s">
        <v>183</v>
      </c>
      <c r="L89" s="197">
        <v>45239</v>
      </c>
    </row>
    <row r="90" spans="1:12">
      <c r="A90" s="197">
        <v>89</v>
      </c>
      <c r="B90" s="198" t="s">
        <v>315</v>
      </c>
      <c r="C90" s="197">
        <f>SUM(FERRAMENTAL[[#This Row],[Equipe HVAC 1]:[Compartilhado/Reserva]])</f>
        <v>6</v>
      </c>
      <c r="D90" s="197">
        <v>3</v>
      </c>
      <c r="E90" s="197">
        <v>3</v>
      </c>
      <c r="F90" s="197">
        <v>0</v>
      </c>
      <c r="G90" s="199">
        <v>648.26</v>
      </c>
      <c r="H90" s="197">
        <v>24</v>
      </c>
      <c r="I90" s="199">
        <f>FERRAMENTAL[[#This Row],[Custo unit.]]/FERRAMENTAL[[#This Row],[Recompra (meses)]]</f>
        <v>27.010833333333334</v>
      </c>
      <c r="J90" s="200">
        <v>46143</v>
      </c>
      <c r="K90" s="197" t="s">
        <v>206</v>
      </c>
      <c r="L90" s="197" t="s">
        <v>270</v>
      </c>
    </row>
    <row r="91" spans="1:12">
      <c r="A91" s="197">
        <v>90</v>
      </c>
      <c r="B91" s="198" t="s">
        <v>316</v>
      </c>
      <c r="C91" s="197">
        <f>SUM(FERRAMENTAL[[#This Row],[Equipe HVAC 1]:[Compartilhado/Reserva]])</f>
        <v>6</v>
      </c>
      <c r="D91" s="197">
        <v>2</v>
      </c>
      <c r="E91" s="197">
        <v>2</v>
      </c>
      <c r="F91" s="197">
        <v>2</v>
      </c>
      <c r="G91" s="267">
        <v>119.1</v>
      </c>
      <c r="H91" s="197">
        <v>18</v>
      </c>
      <c r="I91" s="199">
        <f>FERRAMENTAL[[#This Row],[Custo unit.]]/FERRAMENTAL[[#This Row],[Recompra (meses)]]</f>
        <v>6.6166666666666663</v>
      </c>
      <c r="J91" s="200">
        <v>46143</v>
      </c>
      <c r="K91" s="197" t="s">
        <v>204</v>
      </c>
      <c r="L91" s="197">
        <v>472832</v>
      </c>
    </row>
    <row r="92" spans="1:12">
      <c r="A92" s="197">
        <v>91</v>
      </c>
      <c r="B92" s="198" t="s">
        <v>317</v>
      </c>
      <c r="C92" s="197">
        <f>SUM(FERRAMENTAL[[#This Row],[Equipe HVAC 1]:[Compartilhado/Reserva]])</f>
        <v>6</v>
      </c>
      <c r="D92" s="197">
        <v>3</v>
      </c>
      <c r="E92" s="197">
        <v>3</v>
      </c>
      <c r="F92" s="197">
        <v>0</v>
      </c>
      <c r="G92" s="199">
        <v>79.14</v>
      </c>
      <c r="H92" s="197">
        <v>12</v>
      </c>
      <c r="I92" s="199">
        <f>FERRAMENTAL[[#This Row],[Custo unit.]]/FERRAMENTAL[[#This Row],[Recompra (meses)]]</f>
        <v>6.5949999999999998</v>
      </c>
      <c r="J92" s="200">
        <v>46143</v>
      </c>
      <c r="K92" s="197" t="s">
        <v>206</v>
      </c>
      <c r="L92" s="197" t="s">
        <v>270</v>
      </c>
    </row>
    <row r="93" spans="1:12">
      <c r="A93" s="197">
        <v>92</v>
      </c>
      <c r="B93" s="198" t="s">
        <v>318</v>
      </c>
      <c r="C93" s="197">
        <f>SUM(FERRAMENTAL[[#This Row],[Equipe HVAC 1]:[Compartilhado/Reserva]])</f>
        <v>1</v>
      </c>
      <c r="D93" s="197">
        <v>0</v>
      </c>
      <c r="E93" s="197">
        <v>0</v>
      </c>
      <c r="F93" s="197">
        <v>1</v>
      </c>
      <c r="G93" s="199">
        <v>424.7</v>
      </c>
      <c r="H93" s="197">
        <v>12</v>
      </c>
      <c r="I93" s="199">
        <f>FERRAMENTAL[[#This Row],[Custo unit.]]/FERRAMENTAL[[#This Row],[Recompra (meses)]]</f>
        <v>35.391666666666666</v>
      </c>
      <c r="J93" s="200">
        <v>46143</v>
      </c>
      <c r="K93" s="197" t="s">
        <v>206</v>
      </c>
      <c r="L93" s="197" t="s">
        <v>270</v>
      </c>
    </row>
    <row r="94" spans="1:12">
      <c r="A94" s="197">
        <v>93</v>
      </c>
      <c r="B94" s="198" t="s">
        <v>319</v>
      </c>
      <c r="C94" s="197">
        <f>SUM(FERRAMENTAL[[#This Row],[Equipe HVAC 1]:[Compartilhado/Reserva]])</f>
        <v>4</v>
      </c>
      <c r="D94" s="197">
        <v>2</v>
      </c>
      <c r="E94" s="197">
        <v>2</v>
      </c>
      <c r="F94" s="197">
        <v>0</v>
      </c>
      <c r="G94" s="199">
        <v>12.48</v>
      </c>
      <c r="H94" s="197">
        <v>8</v>
      </c>
      <c r="I94" s="199">
        <f>FERRAMENTAL[[#This Row],[Custo unit.]]/FERRAMENTAL[[#This Row],[Recompra (meses)]]</f>
        <v>1.56</v>
      </c>
      <c r="J94" s="200">
        <v>46143</v>
      </c>
      <c r="K94" s="197" t="s">
        <v>204</v>
      </c>
      <c r="L94" s="197">
        <v>223233</v>
      </c>
    </row>
    <row r="95" spans="1:12">
      <c r="A95" s="197">
        <v>94</v>
      </c>
      <c r="B95" s="198" t="s">
        <v>320</v>
      </c>
      <c r="C95" s="197">
        <f>SUM(FERRAMENTAL[[#This Row],[Equipe HVAC 1]:[Compartilhado/Reserva]])</f>
        <v>2</v>
      </c>
      <c r="D95" s="197">
        <v>1</v>
      </c>
      <c r="E95" s="197">
        <v>1</v>
      </c>
      <c r="F95" s="197">
        <v>0</v>
      </c>
      <c r="G95" s="199">
        <v>163.47</v>
      </c>
      <c r="H95" s="197">
        <v>36</v>
      </c>
      <c r="I95" s="199">
        <f>FERRAMENTAL[[#This Row],[Custo unit.]]/FERRAMENTAL[[#This Row],[Recompra (meses)]]</f>
        <v>4.5408333333333335</v>
      </c>
      <c r="J95" s="200">
        <v>46082</v>
      </c>
      <c r="K95" s="197" t="s">
        <v>183</v>
      </c>
      <c r="L95" s="197">
        <v>45249</v>
      </c>
    </row>
    <row r="96" spans="1:12">
      <c r="A96" s="197">
        <v>95</v>
      </c>
      <c r="B96" s="198" t="s">
        <v>321</v>
      </c>
      <c r="C96" s="197">
        <f>SUM(FERRAMENTAL[[#This Row],[Equipe HVAC 1]:[Compartilhado/Reserva]])</f>
        <v>8</v>
      </c>
      <c r="D96" s="197">
        <v>3</v>
      </c>
      <c r="E96" s="197">
        <v>3</v>
      </c>
      <c r="F96" s="197">
        <v>2</v>
      </c>
      <c r="G96" s="199">
        <v>26.18</v>
      </c>
      <c r="H96" s="197">
        <v>9</v>
      </c>
      <c r="I96" s="199">
        <f>FERRAMENTAL[[#This Row],[Custo unit.]]/FERRAMENTAL[[#This Row],[Recompra (meses)]]</f>
        <v>2.9088888888888889</v>
      </c>
      <c r="J96" s="200">
        <v>46082</v>
      </c>
      <c r="K96" s="197" t="s">
        <v>183</v>
      </c>
      <c r="L96" s="197">
        <v>45200</v>
      </c>
    </row>
    <row r="97" spans="1:12">
      <c r="A97" s="197">
        <v>96</v>
      </c>
      <c r="B97" s="198" t="s">
        <v>322</v>
      </c>
      <c r="C97" s="197">
        <f>SUM(FERRAMENTAL[[#This Row],[Equipe HVAC 1]:[Compartilhado/Reserva]])</f>
        <v>4</v>
      </c>
      <c r="D97" s="197">
        <v>2</v>
      </c>
      <c r="E97" s="197">
        <v>2</v>
      </c>
      <c r="F97" s="197">
        <v>0</v>
      </c>
      <c r="G97" s="267">
        <v>216.73</v>
      </c>
      <c r="H97" s="197">
        <v>24</v>
      </c>
      <c r="I97" s="199">
        <f>FERRAMENTAL[[#This Row],[Custo unit.]]/FERRAMENTAL[[#This Row],[Recompra (meses)]]</f>
        <v>9.0304166666666656</v>
      </c>
      <c r="J97" s="200">
        <v>46143</v>
      </c>
      <c r="K97" s="197" t="s">
        <v>204</v>
      </c>
      <c r="L97" s="197">
        <v>375951</v>
      </c>
    </row>
    <row r="98" spans="1:12">
      <c r="A98" s="197">
        <v>97</v>
      </c>
      <c r="B98" s="198" t="s">
        <v>323</v>
      </c>
      <c r="C98" s="197">
        <f>SUM(FERRAMENTAL[[#This Row],[Equipe HVAC 1]:[Compartilhado/Reserva]])</f>
        <v>3</v>
      </c>
      <c r="D98" s="197">
        <v>1</v>
      </c>
      <c r="E98" s="197">
        <v>1</v>
      </c>
      <c r="F98" s="197">
        <v>1</v>
      </c>
      <c r="G98" s="199">
        <v>486.21</v>
      </c>
      <c r="H98" s="197">
        <v>24</v>
      </c>
      <c r="I98" s="199">
        <f>FERRAMENTAL[[#This Row],[Custo unit.]]/FERRAMENTAL[[#This Row],[Recompra (meses)]]</f>
        <v>20.258749999999999</v>
      </c>
      <c r="J98" s="200">
        <v>46143</v>
      </c>
      <c r="K98" s="197" t="s">
        <v>206</v>
      </c>
      <c r="L98" s="197" t="s">
        <v>270</v>
      </c>
    </row>
    <row r="99" spans="1:12">
      <c r="A99" s="197">
        <v>98</v>
      </c>
      <c r="B99" s="198" t="s">
        <v>324</v>
      </c>
      <c r="C99" s="197">
        <f>SUM(FERRAMENTAL[[#This Row],[Equipe HVAC 1]:[Compartilhado/Reserva]])</f>
        <v>2</v>
      </c>
      <c r="D99" s="197">
        <v>1</v>
      </c>
      <c r="E99" s="197">
        <v>1</v>
      </c>
      <c r="F99" s="197">
        <v>0</v>
      </c>
      <c r="G99" s="199">
        <v>81.66</v>
      </c>
      <c r="H99" s="197">
        <v>8</v>
      </c>
      <c r="I99" s="199">
        <f>FERRAMENTAL[[#This Row],[Custo unit.]]/FERRAMENTAL[[#This Row],[Recompra (meses)]]</f>
        <v>10.2075</v>
      </c>
      <c r="J99" s="200">
        <v>46143</v>
      </c>
      <c r="K99" s="197" t="s">
        <v>206</v>
      </c>
      <c r="L99" s="197" t="s">
        <v>270</v>
      </c>
    </row>
    <row r="100" spans="1:12" ht="25.5">
      <c r="A100" s="197">
        <v>99</v>
      </c>
      <c r="B100" s="198" t="s">
        <v>325</v>
      </c>
      <c r="C100" s="197">
        <f>SUM(FERRAMENTAL[[#This Row],[Equipe HVAC 1]:[Compartilhado/Reserva]])</f>
        <v>4</v>
      </c>
      <c r="D100" s="197">
        <v>2</v>
      </c>
      <c r="E100" s="197">
        <v>2</v>
      </c>
      <c r="F100" s="197">
        <v>0</v>
      </c>
      <c r="G100" s="199">
        <v>371.14</v>
      </c>
      <c r="H100" s="197">
        <v>24</v>
      </c>
      <c r="I100" s="199">
        <f>FERRAMENTAL[[#This Row],[Custo unit.]]/FERRAMENTAL[[#This Row],[Recompra (meses)]]</f>
        <v>15.464166666666666</v>
      </c>
      <c r="J100" s="200">
        <v>46143</v>
      </c>
      <c r="K100" s="197" t="s">
        <v>206</v>
      </c>
      <c r="L100" s="197" t="s">
        <v>270</v>
      </c>
    </row>
    <row r="101" spans="1:12" ht="25.5">
      <c r="A101" s="197">
        <v>100</v>
      </c>
      <c r="B101" s="198" t="s">
        <v>326</v>
      </c>
      <c r="C101" s="197">
        <f>SUM(FERRAMENTAL[[#This Row],[Equipe HVAC 1]:[Compartilhado/Reserva]])</f>
        <v>2</v>
      </c>
      <c r="D101" s="197">
        <v>0</v>
      </c>
      <c r="E101" s="197">
        <v>0</v>
      </c>
      <c r="F101" s="197">
        <v>2</v>
      </c>
      <c r="G101" s="199">
        <v>3778</v>
      </c>
      <c r="H101" s="197">
        <v>24</v>
      </c>
      <c r="I101" s="199">
        <f>FERRAMENTAL[[#This Row],[Custo unit.]]/FERRAMENTAL[[#This Row],[Recompra (meses)]]</f>
        <v>157.41666666666666</v>
      </c>
      <c r="J101" s="200">
        <v>46143</v>
      </c>
      <c r="K101" s="197" t="s">
        <v>206</v>
      </c>
      <c r="L101" s="197" t="s">
        <v>270</v>
      </c>
    </row>
    <row r="102" spans="1:12">
      <c r="A102" s="197">
        <v>101</v>
      </c>
      <c r="B102" s="198" t="s">
        <v>327</v>
      </c>
      <c r="C102" s="197">
        <f>SUM(FERRAMENTAL[[#This Row],[Equipe HVAC 1]:[Compartilhado/Reserva]])</f>
        <v>1</v>
      </c>
      <c r="D102" s="197">
        <v>0</v>
      </c>
      <c r="E102" s="197">
        <v>0</v>
      </c>
      <c r="F102" s="197">
        <v>1</v>
      </c>
      <c r="G102" s="199">
        <v>1222.95</v>
      </c>
      <c r="H102" s="197">
        <v>24</v>
      </c>
      <c r="I102" s="199">
        <f>FERRAMENTAL[[#This Row],[Custo unit.]]/FERRAMENTAL[[#This Row],[Recompra (meses)]]</f>
        <v>50.956250000000004</v>
      </c>
      <c r="J102" s="200">
        <v>46143</v>
      </c>
      <c r="K102" s="197" t="s">
        <v>204</v>
      </c>
      <c r="L102" s="197">
        <v>618481</v>
      </c>
    </row>
    <row r="103" spans="1:12">
      <c r="A103" s="197">
        <v>102</v>
      </c>
      <c r="B103" s="198" t="s">
        <v>328</v>
      </c>
      <c r="C103" s="197">
        <f>SUM(FERRAMENTAL[[#This Row],[Equipe HVAC 1]:[Compartilhado/Reserva]])</f>
        <v>3</v>
      </c>
      <c r="D103" s="197">
        <v>1</v>
      </c>
      <c r="E103" s="197">
        <v>1</v>
      </c>
      <c r="F103" s="197">
        <v>1</v>
      </c>
      <c r="G103" s="199">
        <v>208.28</v>
      </c>
      <c r="H103" s="197">
        <v>12</v>
      </c>
      <c r="I103" s="199">
        <f>FERRAMENTAL[[#This Row],[Custo unit.]]/FERRAMENTAL[[#This Row],[Recompra (meses)]]</f>
        <v>17.356666666666666</v>
      </c>
      <c r="J103" s="200">
        <v>46143</v>
      </c>
      <c r="K103" s="197" t="s">
        <v>206</v>
      </c>
      <c r="L103" s="197" t="s">
        <v>270</v>
      </c>
    </row>
    <row r="104" spans="1:12">
      <c r="A104" s="197">
        <v>103</v>
      </c>
      <c r="B104" s="198" t="s">
        <v>329</v>
      </c>
      <c r="C104" s="197">
        <f>SUM(FERRAMENTAL[[#This Row],[Equipe HVAC 1]:[Compartilhado/Reserva]])</f>
        <v>2</v>
      </c>
      <c r="D104" s="197">
        <v>1</v>
      </c>
      <c r="E104" s="197">
        <v>1</v>
      </c>
      <c r="F104" s="197">
        <v>0</v>
      </c>
      <c r="G104" s="267">
        <v>494</v>
      </c>
      <c r="H104" s="197">
        <v>18</v>
      </c>
      <c r="I104" s="199">
        <f>FERRAMENTAL[[#This Row],[Custo unit.]]/FERRAMENTAL[[#This Row],[Recompra (meses)]]</f>
        <v>27.444444444444443</v>
      </c>
      <c r="J104" s="200">
        <v>46143</v>
      </c>
      <c r="K104" s="197" t="s">
        <v>204</v>
      </c>
      <c r="L104" s="197">
        <v>274941</v>
      </c>
    </row>
    <row r="105" spans="1:12">
      <c r="A105" s="197">
        <v>104</v>
      </c>
      <c r="B105" s="198" t="s">
        <v>330</v>
      </c>
      <c r="C105" s="197">
        <f>SUM(FERRAMENTAL[[#This Row],[Equipe HVAC 1]:[Compartilhado/Reserva]])</f>
        <v>1</v>
      </c>
      <c r="D105" s="197">
        <v>0</v>
      </c>
      <c r="E105" s="197">
        <v>0</v>
      </c>
      <c r="F105" s="197">
        <v>1</v>
      </c>
      <c r="G105" s="199">
        <v>6483.86</v>
      </c>
      <c r="H105" s="197">
        <v>24</v>
      </c>
      <c r="I105" s="199">
        <f>FERRAMENTAL[[#This Row],[Custo unit.]]/FERRAMENTAL[[#This Row],[Recompra (meses)]]</f>
        <v>270.1608333333333</v>
      </c>
      <c r="J105" s="200">
        <v>46143</v>
      </c>
      <c r="K105" s="197" t="s">
        <v>206</v>
      </c>
      <c r="L105" s="197" t="s">
        <v>270</v>
      </c>
    </row>
    <row r="106" spans="1:12">
      <c r="A106" s="197">
        <v>105</v>
      </c>
      <c r="B106" s="198" t="s">
        <v>331</v>
      </c>
      <c r="C106" s="197">
        <f>SUM(FERRAMENTAL[[#This Row],[Equipe HVAC 1]:[Compartilhado/Reserva]])</f>
        <v>2</v>
      </c>
      <c r="D106" s="197">
        <v>1</v>
      </c>
      <c r="E106" s="197">
        <v>1</v>
      </c>
      <c r="F106" s="197">
        <v>0</v>
      </c>
      <c r="G106" s="199">
        <v>1803.47</v>
      </c>
      <c r="H106" s="197">
        <v>24</v>
      </c>
      <c r="I106" s="199">
        <f>FERRAMENTAL[[#This Row],[Custo unit.]]/FERRAMENTAL[[#This Row],[Recompra (meses)]]</f>
        <v>75.14458333333333</v>
      </c>
      <c r="J106" s="200">
        <v>46143</v>
      </c>
      <c r="K106" s="197" t="s">
        <v>206</v>
      </c>
      <c r="L106" s="197" t="s">
        <v>270</v>
      </c>
    </row>
    <row r="107" spans="1:12">
      <c r="A107" s="197">
        <v>106</v>
      </c>
      <c r="B107" s="198" t="s">
        <v>332</v>
      </c>
      <c r="C107" s="197">
        <f>SUM(FERRAMENTAL[[#This Row],[Equipe HVAC 1]:[Compartilhado/Reserva]])</f>
        <v>2</v>
      </c>
      <c r="D107" s="197">
        <v>0</v>
      </c>
      <c r="E107" s="197">
        <v>0</v>
      </c>
      <c r="F107" s="197">
        <v>2</v>
      </c>
      <c r="G107" s="199">
        <v>113.47</v>
      </c>
      <c r="H107" s="197">
        <v>24</v>
      </c>
      <c r="I107" s="199">
        <f>FERRAMENTAL[[#This Row],[Custo unit.]]/FERRAMENTAL[[#This Row],[Recompra (meses)]]</f>
        <v>4.7279166666666663</v>
      </c>
      <c r="J107" s="200">
        <v>46082</v>
      </c>
      <c r="K107" s="197" t="s">
        <v>183</v>
      </c>
      <c r="L107" s="197">
        <v>12899</v>
      </c>
    </row>
    <row r="108" spans="1:12">
      <c r="A108" s="197">
        <v>107</v>
      </c>
      <c r="B108" s="198" t="s">
        <v>333</v>
      </c>
      <c r="C108" s="197">
        <f>SUM(FERRAMENTAL[[#This Row],[Equipe HVAC 1]:[Compartilhado/Reserva]])</f>
        <v>1</v>
      </c>
      <c r="D108" s="197">
        <v>0</v>
      </c>
      <c r="E108" s="197">
        <v>0</v>
      </c>
      <c r="F108" s="197">
        <v>1</v>
      </c>
      <c r="G108" s="267">
        <v>1481.18</v>
      </c>
      <c r="H108" s="197">
        <v>24</v>
      </c>
      <c r="I108" s="199">
        <f>FERRAMENTAL[[#This Row],[Custo unit.]]/FERRAMENTAL[[#This Row],[Recompra (meses)]]</f>
        <v>61.715833333333336</v>
      </c>
      <c r="J108" s="200">
        <v>46143</v>
      </c>
      <c r="K108" s="197" t="s">
        <v>204</v>
      </c>
      <c r="L108" s="197">
        <v>613322</v>
      </c>
    </row>
    <row r="109" spans="1:12">
      <c r="A109" s="197">
        <v>108</v>
      </c>
      <c r="B109" s="198" t="s">
        <v>334</v>
      </c>
      <c r="C109" s="197">
        <f>SUM(FERRAMENTAL[[#This Row],[Equipe HVAC 1]:[Compartilhado/Reserva]])</f>
        <v>1</v>
      </c>
      <c r="D109" s="197">
        <v>0</v>
      </c>
      <c r="E109" s="197">
        <v>0</v>
      </c>
      <c r="F109" s="197">
        <v>1</v>
      </c>
      <c r="G109" s="267">
        <v>1981.52</v>
      </c>
      <c r="H109" s="197">
        <v>24</v>
      </c>
      <c r="I109" s="199">
        <f>FERRAMENTAL[[#This Row],[Custo unit.]]/FERRAMENTAL[[#This Row],[Recompra (meses)]]</f>
        <v>82.563333333333333</v>
      </c>
      <c r="J109" s="200">
        <v>46143</v>
      </c>
      <c r="K109" s="197" t="s">
        <v>204</v>
      </c>
      <c r="L109" s="197">
        <v>234715</v>
      </c>
    </row>
    <row r="110" spans="1:12">
      <c r="A110" s="197">
        <v>109</v>
      </c>
      <c r="B110" s="198" t="s">
        <v>335</v>
      </c>
      <c r="C110" s="197">
        <f>SUM(FERRAMENTAL[[#This Row],[Equipe HVAC 1]:[Compartilhado/Reserva]])</f>
        <v>1</v>
      </c>
      <c r="D110" s="197">
        <v>0</v>
      </c>
      <c r="E110" s="197">
        <v>0</v>
      </c>
      <c r="F110" s="197">
        <v>1</v>
      </c>
      <c r="G110" s="199">
        <v>433.33</v>
      </c>
      <c r="H110" s="197">
        <v>24</v>
      </c>
      <c r="I110" s="199">
        <f>FERRAMENTAL[[#This Row],[Custo unit.]]/FERRAMENTAL[[#This Row],[Recompra (meses)]]</f>
        <v>18.055416666666666</v>
      </c>
      <c r="J110" s="200">
        <v>46143</v>
      </c>
      <c r="K110" s="197" t="s">
        <v>204</v>
      </c>
      <c r="L110" s="197">
        <v>261287</v>
      </c>
    </row>
    <row r="111" spans="1:12">
      <c r="A111" s="197">
        <v>110</v>
      </c>
      <c r="B111" s="198" t="s">
        <v>336</v>
      </c>
      <c r="C111" s="197">
        <f>SUM(FERRAMENTAL[[#This Row],[Equipe HVAC 1]:[Compartilhado/Reserva]])</f>
        <v>2</v>
      </c>
      <c r="D111" s="197">
        <v>0</v>
      </c>
      <c r="E111" s="197">
        <v>0</v>
      </c>
      <c r="F111" s="197">
        <v>2</v>
      </c>
      <c r="G111" s="199">
        <v>278.70999999999998</v>
      </c>
      <c r="H111" s="197">
        <v>18</v>
      </c>
      <c r="I111" s="199">
        <f>FERRAMENTAL[[#This Row],[Custo unit.]]/FERRAMENTAL[[#This Row],[Recompra (meses)]]</f>
        <v>15.483888888888888</v>
      </c>
      <c r="J111" s="200">
        <v>46143</v>
      </c>
      <c r="K111" s="197" t="s">
        <v>206</v>
      </c>
      <c r="L111" s="197" t="s">
        <v>270</v>
      </c>
    </row>
    <row r="112" spans="1:12">
      <c r="A112" s="197">
        <v>111</v>
      </c>
      <c r="B112" s="198" t="s">
        <v>337</v>
      </c>
      <c r="C112" s="197">
        <f>SUM(FERRAMENTAL[[#This Row],[Equipe HVAC 1]:[Compartilhado/Reserva]])</f>
        <v>1</v>
      </c>
      <c r="D112" s="197">
        <v>0</v>
      </c>
      <c r="E112" s="197">
        <v>0</v>
      </c>
      <c r="F112" s="197">
        <v>1</v>
      </c>
      <c r="G112" s="199">
        <v>5355.72</v>
      </c>
      <c r="H112" s="197">
        <v>36</v>
      </c>
      <c r="I112" s="199">
        <f>FERRAMENTAL[[#This Row],[Custo unit.]]/FERRAMENTAL[[#This Row],[Recompra (meses)]]</f>
        <v>148.77000000000001</v>
      </c>
      <c r="J112" s="200">
        <v>46143</v>
      </c>
      <c r="K112" s="197" t="s">
        <v>206</v>
      </c>
      <c r="L112" s="197" t="s">
        <v>270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2C3D-9A08-4E3A-AF30-0DC5C0DC5CCD}">
  <sheetPr codeName="Folha5">
    <tabColor rgb="FF0070C0"/>
  </sheetPr>
  <dimension ref="A1:M1052"/>
  <sheetViews>
    <sheetView showGridLines="0" zoomScaleNormal="100" zoomScaleSheetLayoutView="90" workbookViewId="0">
      <selection activeCell="C174" sqref="C174"/>
    </sheetView>
  </sheetViews>
  <sheetFormatPr defaultColWidth="14.42578125" defaultRowHeight="12.75"/>
  <cols>
    <col min="1" max="1" width="11" style="8" bestFit="1" customWidth="1"/>
    <col min="2" max="2" width="65.5703125" style="8" customWidth="1"/>
    <col min="3" max="3" width="42" style="8" customWidth="1"/>
    <col min="4" max="4" width="15" style="6" customWidth="1"/>
    <col min="5" max="5" width="11.5703125" style="6" customWidth="1"/>
    <col min="6" max="6" width="14.42578125" style="8" customWidth="1"/>
    <col min="7" max="8" width="14.5703125" style="152" customWidth="1"/>
    <col min="9" max="16384" width="14.42578125" style="8"/>
  </cols>
  <sheetData>
    <row r="1" spans="1:13" ht="25.5">
      <c r="A1" s="1" t="s">
        <v>338</v>
      </c>
      <c r="B1" s="1" t="s">
        <v>339</v>
      </c>
      <c r="C1" s="1" t="s">
        <v>340</v>
      </c>
      <c r="D1" s="1" t="s">
        <v>1160</v>
      </c>
      <c r="E1" s="1" t="s">
        <v>342</v>
      </c>
      <c r="F1" s="1" t="s">
        <v>343</v>
      </c>
      <c r="G1" s="157" t="s">
        <v>344</v>
      </c>
      <c r="H1" s="157" t="s">
        <v>345</v>
      </c>
      <c r="I1" s="2"/>
      <c r="J1" s="2"/>
      <c r="K1" s="2"/>
      <c r="L1" s="2"/>
      <c r="M1" s="2"/>
    </row>
    <row r="2" spans="1:13">
      <c r="A2" s="4">
        <v>1</v>
      </c>
      <c r="B2" s="9" t="s">
        <v>346</v>
      </c>
      <c r="C2" s="9"/>
      <c r="D2" s="188" t="s">
        <v>347</v>
      </c>
      <c r="E2" s="4" t="s">
        <v>348</v>
      </c>
      <c r="F2" s="10">
        <v>50</v>
      </c>
      <c r="G2" s="158">
        <v>13</v>
      </c>
      <c r="H2" s="159">
        <f t="shared" ref="H2:H31" si="0">F2*G2</f>
        <v>650</v>
      </c>
      <c r="I2" s="6"/>
      <c r="J2" s="6"/>
      <c r="K2" s="6"/>
      <c r="L2" s="6"/>
      <c r="M2" s="6"/>
    </row>
    <row r="3" spans="1:13">
      <c r="A3" s="4">
        <v>2</v>
      </c>
      <c r="B3" s="7" t="s">
        <v>349</v>
      </c>
      <c r="C3" s="7" t="s">
        <v>350</v>
      </c>
      <c r="D3" s="187" t="s">
        <v>351</v>
      </c>
      <c r="E3" s="4" t="s">
        <v>348</v>
      </c>
      <c r="F3" s="4">
        <v>5</v>
      </c>
      <c r="G3" s="158">
        <v>41.96</v>
      </c>
      <c r="H3" s="159">
        <f t="shared" si="0"/>
        <v>209.8</v>
      </c>
      <c r="I3" s="6"/>
      <c r="J3" s="6"/>
      <c r="K3" s="6"/>
      <c r="L3" s="6"/>
      <c r="M3" s="6"/>
    </row>
    <row r="4" spans="1:13">
      <c r="A4" s="4">
        <v>3</v>
      </c>
      <c r="B4" s="7" t="s">
        <v>352</v>
      </c>
      <c r="C4" s="7" t="s">
        <v>353</v>
      </c>
      <c r="D4" s="187" t="s">
        <v>354</v>
      </c>
      <c r="E4" s="4" t="s">
        <v>348</v>
      </c>
      <c r="F4" s="4">
        <v>10</v>
      </c>
      <c r="G4" s="158">
        <v>34.630000000000003</v>
      </c>
      <c r="H4" s="159">
        <f t="shared" si="0"/>
        <v>346.3</v>
      </c>
      <c r="I4" s="6"/>
      <c r="J4" s="6"/>
      <c r="K4" s="6"/>
      <c r="L4" s="6"/>
      <c r="M4" s="6"/>
    </row>
    <row r="5" spans="1:13">
      <c r="A5" s="4">
        <v>4</v>
      </c>
      <c r="B5" s="7" t="s">
        <v>355</v>
      </c>
      <c r="C5" s="7" t="s">
        <v>356</v>
      </c>
      <c r="D5" s="187" t="s">
        <v>357</v>
      </c>
      <c r="E5" s="4" t="s">
        <v>358</v>
      </c>
      <c r="F5" s="4">
        <v>17.940000000000001</v>
      </c>
      <c r="G5" s="158">
        <v>13.76</v>
      </c>
      <c r="H5" s="159">
        <f t="shared" si="0"/>
        <v>246.85440000000003</v>
      </c>
      <c r="I5" s="6"/>
      <c r="J5" s="6"/>
      <c r="K5" s="6"/>
      <c r="L5" s="6"/>
      <c r="M5" s="6"/>
    </row>
    <row r="6" spans="1:13">
      <c r="A6" s="4">
        <v>5</v>
      </c>
      <c r="B6" s="7" t="s">
        <v>359</v>
      </c>
      <c r="C6" s="7" t="s">
        <v>360</v>
      </c>
      <c r="D6" s="187" t="s">
        <v>361</v>
      </c>
      <c r="E6" s="4" t="s">
        <v>362</v>
      </c>
      <c r="F6" s="4">
        <v>2</v>
      </c>
      <c r="G6" s="158">
        <v>35.840000000000003</v>
      </c>
      <c r="H6" s="159">
        <f t="shared" si="0"/>
        <v>71.680000000000007</v>
      </c>
      <c r="I6" s="6"/>
      <c r="J6" s="6"/>
      <c r="K6" s="6"/>
      <c r="L6" s="6"/>
      <c r="M6" s="6"/>
    </row>
    <row r="7" spans="1:13" ht="25.5">
      <c r="A7" s="4">
        <v>6</v>
      </c>
      <c r="B7" s="7" t="s">
        <v>363</v>
      </c>
      <c r="C7" s="7"/>
      <c r="D7" s="187" t="s">
        <v>364</v>
      </c>
      <c r="E7" s="4" t="s">
        <v>348</v>
      </c>
      <c r="F7" s="4">
        <v>10</v>
      </c>
      <c r="G7" s="158">
        <v>1.17</v>
      </c>
      <c r="H7" s="159">
        <f t="shared" si="0"/>
        <v>11.7</v>
      </c>
      <c r="I7" s="6"/>
      <c r="J7" s="6"/>
      <c r="K7" s="6"/>
      <c r="L7" s="6"/>
      <c r="M7" s="6"/>
    </row>
    <row r="8" spans="1:13" ht="25.5">
      <c r="A8" s="4">
        <v>7</v>
      </c>
      <c r="B8" s="7" t="s">
        <v>365</v>
      </c>
      <c r="C8" s="7"/>
      <c r="D8" s="187" t="s">
        <v>366</v>
      </c>
      <c r="E8" s="4" t="s">
        <v>348</v>
      </c>
      <c r="F8" s="4">
        <v>10</v>
      </c>
      <c r="G8" s="158">
        <v>3.23</v>
      </c>
      <c r="H8" s="159">
        <f t="shared" si="0"/>
        <v>32.299999999999997</v>
      </c>
      <c r="I8" s="6"/>
      <c r="J8" s="6"/>
      <c r="K8" s="6"/>
      <c r="L8" s="6"/>
      <c r="M8" s="6"/>
    </row>
    <row r="9" spans="1:13" ht="25.5">
      <c r="A9" s="4">
        <v>8</v>
      </c>
      <c r="B9" s="7" t="s">
        <v>367</v>
      </c>
      <c r="C9" s="7"/>
      <c r="D9" s="187" t="s">
        <v>368</v>
      </c>
      <c r="E9" s="4" t="s">
        <v>348</v>
      </c>
      <c r="F9" s="4">
        <v>10</v>
      </c>
      <c r="G9" s="158">
        <v>26.86</v>
      </c>
      <c r="H9" s="159">
        <f t="shared" si="0"/>
        <v>268.60000000000002</v>
      </c>
      <c r="I9" s="6"/>
      <c r="J9" s="6"/>
      <c r="K9" s="6"/>
      <c r="L9" s="6"/>
      <c r="M9" s="6"/>
    </row>
    <row r="10" spans="1:13" ht="25.5">
      <c r="A10" s="4">
        <v>9</v>
      </c>
      <c r="B10" s="7" t="s">
        <v>369</v>
      </c>
      <c r="C10" s="7"/>
      <c r="D10" s="187" t="s">
        <v>370</v>
      </c>
      <c r="E10" s="4" t="s">
        <v>348</v>
      </c>
      <c r="F10" s="4">
        <v>10</v>
      </c>
      <c r="G10" s="158">
        <v>6.31</v>
      </c>
      <c r="H10" s="159">
        <f t="shared" si="0"/>
        <v>63.099999999999994</v>
      </c>
      <c r="I10" s="6"/>
      <c r="J10" s="6"/>
      <c r="K10" s="6"/>
      <c r="L10" s="6"/>
      <c r="M10" s="6"/>
    </row>
    <row r="11" spans="1:13" ht="25.5">
      <c r="A11" s="4">
        <v>10</v>
      </c>
      <c r="B11" s="7" t="s">
        <v>371</v>
      </c>
      <c r="C11" s="7"/>
      <c r="D11" s="187" t="s">
        <v>372</v>
      </c>
      <c r="E11" s="4" t="s">
        <v>348</v>
      </c>
      <c r="F11" s="4">
        <v>10</v>
      </c>
      <c r="G11" s="158">
        <v>7.99</v>
      </c>
      <c r="H11" s="159">
        <f t="shared" si="0"/>
        <v>79.900000000000006</v>
      </c>
      <c r="I11" s="6"/>
      <c r="J11" s="6"/>
      <c r="K11" s="6"/>
      <c r="L11" s="6"/>
      <c r="M11" s="6"/>
    </row>
    <row r="12" spans="1:13">
      <c r="A12" s="4">
        <v>11</v>
      </c>
      <c r="B12" s="7" t="s">
        <v>373</v>
      </c>
      <c r="C12" s="7"/>
      <c r="D12" s="187" t="s">
        <v>374</v>
      </c>
      <c r="E12" s="4" t="s">
        <v>348</v>
      </c>
      <c r="F12" s="4">
        <v>10</v>
      </c>
      <c r="G12" s="158">
        <v>13.78</v>
      </c>
      <c r="H12" s="159">
        <f t="shared" si="0"/>
        <v>137.79999999999998</v>
      </c>
      <c r="I12" s="6"/>
      <c r="J12" s="6"/>
      <c r="K12" s="6"/>
      <c r="L12" s="6"/>
      <c r="M12" s="6"/>
    </row>
    <row r="13" spans="1:13" ht="25.5">
      <c r="A13" s="4">
        <v>12</v>
      </c>
      <c r="B13" s="7" t="s">
        <v>375</v>
      </c>
      <c r="C13" s="7"/>
      <c r="D13" s="187" t="s">
        <v>376</v>
      </c>
      <c r="E13" s="4" t="s">
        <v>348</v>
      </c>
      <c r="F13" s="4">
        <v>10</v>
      </c>
      <c r="G13" s="158">
        <v>20.63</v>
      </c>
      <c r="H13" s="159">
        <f t="shared" si="0"/>
        <v>206.29999999999998</v>
      </c>
      <c r="I13" s="6"/>
      <c r="J13" s="6"/>
      <c r="K13" s="6"/>
      <c r="L13" s="6"/>
      <c r="M13" s="6"/>
    </row>
    <row r="14" spans="1:13" ht="25.5">
      <c r="A14" s="4">
        <v>13</v>
      </c>
      <c r="B14" s="7" t="s">
        <v>377</v>
      </c>
      <c r="C14" s="7"/>
      <c r="D14" s="187" t="s">
        <v>378</v>
      </c>
      <c r="E14" s="4" t="s">
        <v>348</v>
      </c>
      <c r="F14" s="4">
        <v>10</v>
      </c>
      <c r="G14" s="158">
        <v>6.01</v>
      </c>
      <c r="H14" s="159">
        <f t="shared" si="0"/>
        <v>60.099999999999994</v>
      </c>
      <c r="I14" s="6"/>
      <c r="J14" s="6"/>
      <c r="K14" s="6"/>
      <c r="L14" s="6"/>
      <c r="M14" s="6"/>
    </row>
    <row r="15" spans="1:13" ht="25.5">
      <c r="A15" s="4">
        <v>14</v>
      </c>
      <c r="B15" s="7" t="s">
        <v>379</v>
      </c>
      <c r="C15" s="7"/>
      <c r="D15" s="187" t="s">
        <v>380</v>
      </c>
      <c r="E15" s="4" t="s">
        <v>381</v>
      </c>
      <c r="F15" s="4">
        <v>10</v>
      </c>
      <c r="G15" s="158">
        <v>3.94</v>
      </c>
      <c r="H15" s="159">
        <f t="shared" si="0"/>
        <v>39.4</v>
      </c>
      <c r="I15" s="6"/>
      <c r="J15" s="6"/>
      <c r="K15" s="6"/>
      <c r="L15" s="6"/>
      <c r="M15" s="6"/>
    </row>
    <row r="16" spans="1:13" ht="25.5">
      <c r="A16" s="4">
        <v>15</v>
      </c>
      <c r="B16" s="7" t="s">
        <v>382</v>
      </c>
      <c r="C16" s="7"/>
      <c r="D16" s="187" t="s">
        <v>383</v>
      </c>
      <c r="E16" s="4" t="s">
        <v>348</v>
      </c>
      <c r="F16" s="4">
        <v>1</v>
      </c>
      <c r="G16" s="158">
        <v>92.35</v>
      </c>
      <c r="H16" s="159">
        <f t="shared" si="0"/>
        <v>92.35</v>
      </c>
      <c r="I16" s="6"/>
      <c r="J16" s="6"/>
      <c r="K16" s="6"/>
      <c r="L16" s="6"/>
      <c r="M16" s="6"/>
    </row>
    <row r="17" spans="1:13">
      <c r="A17" s="4">
        <v>16</v>
      </c>
      <c r="B17" s="7" t="s">
        <v>384</v>
      </c>
      <c r="C17" s="7"/>
      <c r="D17" s="187" t="s">
        <v>206</v>
      </c>
      <c r="E17" s="4" t="s">
        <v>348</v>
      </c>
      <c r="F17" s="4">
        <v>12</v>
      </c>
      <c r="G17" s="158">
        <v>5.49</v>
      </c>
      <c r="H17" s="159">
        <f t="shared" si="0"/>
        <v>65.88</v>
      </c>
      <c r="I17" s="6"/>
      <c r="J17" s="6"/>
      <c r="K17" s="6"/>
      <c r="L17" s="6"/>
      <c r="M17" s="6"/>
    </row>
    <row r="18" spans="1:13">
      <c r="A18" s="4">
        <v>17</v>
      </c>
      <c r="B18" s="7" t="s">
        <v>385</v>
      </c>
      <c r="C18" s="7"/>
      <c r="D18" s="187" t="s">
        <v>206</v>
      </c>
      <c r="E18" s="4" t="s">
        <v>348</v>
      </c>
      <c r="F18" s="4">
        <v>10</v>
      </c>
      <c r="G18" s="158">
        <v>18.46</v>
      </c>
      <c r="H18" s="159">
        <f t="shared" si="0"/>
        <v>184.60000000000002</v>
      </c>
      <c r="I18" s="6"/>
      <c r="J18" s="6"/>
      <c r="K18" s="6"/>
      <c r="L18" s="6"/>
      <c r="M18" s="6"/>
    </row>
    <row r="19" spans="1:13">
      <c r="A19" s="4">
        <v>18</v>
      </c>
      <c r="B19" s="7" t="s">
        <v>386</v>
      </c>
      <c r="C19" s="7"/>
      <c r="D19" s="187" t="s">
        <v>387</v>
      </c>
      <c r="E19" s="4" t="s">
        <v>358</v>
      </c>
      <c r="F19" s="4">
        <v>8</v>
      </c>
      <c r="G19" s="158">
        <v>10.79</v>
      </c>
      <c r="H19" s="159">
        <f t="shared" si="0"/>
        <v>86.32</v>
      </c>
      <c r="I19" s="6"/>
      <c r="J19" s="6"/>
      <c r="K19" s="6"/>
      <c r="L19" s="6"/>
      <c r="M19" s="6"/>
    </row>
    <row r="20" spans="1:13">
      <c r="A20" s="4">
        <v>19</v>
      </c>
      <c r="B20" s="7" t="s">
        <v>388</v>
      </c>
      <c r="C20" s="7"/>
      <c r="D20" s="187" t="s">
        <v>389</v>
      </c>
      <c r="E20" s="4" t="s">
        <v>348</v>
      </c>
      <c r="F20" s="4">
        <v>10</v>
      </c>
      <c r="G20" s="158">
        <v>4.4400000000000004</v>
      </c>
      <c r="H20" s="159">
        <f t="shared" si="0"/>
        <v>44.400000000000006</v>
      </c>
      <c r="I20" s="6"/>
      <c r="J20" s="6"/>
      <c r="K20" s="6"/>
      <c r="L20" s="6"/>
      <c r="M20" s="6"/>
    </row>
    <row r="21" spans="1:13">
      <c r="A21" s="4">
        <v>20</v>
      </c>
      <c r="B21" s="7" t="s">
        <v>390</v>
      </c>
      <c r="C21" s="7"/>
      <c r="D21" s="187" t="s">
        <v>391</v>
      </c>
      <c r="E21" s="4" t="s">
        <v>362</v>
      </c>
      <c r="F21" s="4">
        <v>8</v>
      </c>
      <c r="G21" s="158">
        <v>18.75</v>
      </c>
      <c r="H21" s="159">
        <f t="shared" si="0"/>
        <v>150</v>
      </c>
      <c r="I21" s="6"/>
      <c r="J21" s="6"/>
      <c r="K21" s="6"/>
      <c r="L21" s="6"/>
      <c r="M21" s="6"/>
    </row>
    <row r="22" spans="1:13">
      <c r="A22" s="4">
        <v>21</v>
      </c>
      <c r="B22" s="7" t="s">
        <v>392</v>
      </c>
      <c r="C22" s="7"/>
      <c r="D22" s="187" t="s">
        <v>393</v>
      </c>
      <c r="E22" s="4" t="s">
        <v>348</v>
      </c>
      <c r="F22" s="4">
        <v>30</v>
      </c>
      <c r="G22" s="158">
        <v>2.34</v>
      </c>
      <c r="H22" s="159">
        <f t="shared" si="0"/>
        <v>70.199999999999989</v>
      </c>
      <c r="I22" s="6"/>
      <c r="J22" s="6"/>
      <c r="K22" s="6"/>
      <c r="L22" s="6"/>
      <c r="M22" s="6"/>
    </row>
    <row r="23" spans="1:13">
      <c r="A23" s="4">
        <v>22</v>
      </c>
      <c r="B23" s="7" t="s">
        <v>394</v>
      </c>
      <c r="C23" s="7"/>
      <c r="D23" s="187" t="s">
        <v>395</v>
      </c>
      <c r="E23" s="4" t="s">
        <v>348</v>
      </c>
      <c r="F23" s="4">
        <v>30</v>
      </c>
      <c r="G23" s="158">
        <v>3.73</v>
      </c>
      <c r="H23" s="159">
        <f t="shared" si="0"/>
        <v>111.9</v>
      </c>
      <c r="I23" s="6"/>
      <c r="J23" s="6"/>
      <c r="K23" s="6"/>
      <c r="L23" s="6"/>
      <c r="M23" s="6"/>
    </row>
    <row r="24" spans="1:13" ht="25.5">
      <c r="A24" s="4">
        <v>23</v>
      </c>
      <c r="B24" s="7" t="s">
        <v>396</v>
      </c>
      <c r="C24" s="7"/>
      <c r="D24" s="187" t="s">
        <v>397</v>
      </c>
      <c r="E24" s="4" t="s">
        <v>348</v>
      </c>
      <c r="F24" s="4">
        <v>30</v>
      </c>
      <c r="G24" s="158">
        <v>1.25</v>
      </c>
      <c r="H24" s="159">
        <f t="shared" si="0"/>
        <v>37.5</v>
      </c>
      <c r="I24" s="6"/>
      <c r="J24" s="6"/>
      <c r="K24" s="6"/>
      <c r="L24" s="6"/>
      <c r="M24" s="6"/>
    </row>
    <row r="25" spans="1:13" ht="25.5">
      <c r="A25" s="4">
        <v>24</v>
      </c>
      <c r="B25" s="9" t="s">
        <v>398</v>
      </c>
      <c r="C25" s="9"/>
      <c r="D25" s="188" t="s">
        <v>399</v>
      </c>
      <c r="E25" s="4" t="s">
        <v>358</v>
      </c>
      <c r="F25" s="4">
        <v>1</v>
      </c>
      <c r="G25" s="158">
        <v>6.65</v>
      </c>
      <c r="H25" s="159">
        <f t="shared" si="0"/>
        <v>6.65</v>
      </c>
      <c r="I25" s="6"/>
      <c r="J25" s="6"/>
      <c r="K25" s="6"/>
      <c r="L25" s="6"/>
      <c r="M25" s="6"/>
    </row>
    <row r="26" spans="1:13" ht="38.25">
      <c r="A26" s="4">
        <v>25</v>
      </c>
      <c r="B26" s="7" t="s">
        <v>400</v>
      </c>
      <c r="C26" s="7"/>
      <c r="D26" s="187" t="s">
        <v>401</v>
      </c>
      <c r="E26" s="4" t="s">
        <v>348</v>
      </c>
      <c r="F26" s="4">
        <v>1</v>
      </c>
      <c r="G26" s="158">
        <v>30.36</v>
      </c>
      <c r="H26" s="159">
        <f t="shared" si="0"/>
        <v>30.36</v>
      </c>
      <c r="I26" s="6"/>
      <c r="J26" s="6"/>
      <c r="K26" s="6"/>
      <c r="L26" s="6"/>
      <c r="M26" s="6"/>
    </row>
    <row r="27" spans="1:13" ht="25.5">
      <c r="A27" s="4">
        <v>26</v>
      </c>
      <c r="B27" s="7" t="s">
        <v>402</v>
      </c>
      <c r="C27" s="7"/>
      <c r="D27" s="187" t="s">
        <v>403</v>
      </c>
      <c r="E27" s="4" t="s">
        <v>348</v>
      </c>
      <c r="F27" s="4">
        <v>1</v>
      </c>
      <c r="G27" s="158">
        <v>110.01</v>
      </c>
      <c r="H27" s="159">
        <f t="shared" si="0"/>
        <v>110.01</v>
      </c>
      <c r="I27" s="6"/>
      <c r="J27" s="6"/>
      <c r="K27" s="6"/>
      <c r="L27" s="6"/>
      <c r="M27" s="6"/>
    </row>
    <row r="28" spans="1:13">
      <c r="A28" s="4">
        <v>27</v>
      </c>
      <c r="B28" s="7" t="s">
        <v>404</v>
      </c>
      <c r="C28" s="7"/>
      <c r="D28" s="187" t="s">
        <v>405</v>
      </c>
      <c r="E28" s="4" t="s">
        <v>358</v>
      </c>
      <c r="F28" s="4">
        <v>1</v>
      </c>
      <c r="G28" s="158">
        <v>34.92</v>
      </c>
      <c r="H28" s="159">
        <f t="shared" si="0"/>
        <v>34.92</v>
      </c>
      <c r="I28" s="6"/>
      <c r="J28" s="6"/>
      <c r="K28" s="6"/>
      <c r="L28" s="6"/>
      <c r="M28" s="6"/>
    </row>
    <row r="29" spans="1:13">
      <c r="A29" s="4">
        <v>28</v>
      </c>
      <c r="B29" s="5" t="s">
        <v>406</v>
      </c>
      <c r="C29" s="5"/>
      <c r="D29" s="187" t="s">
        <v>407</v>
      </c>
      <c r="E29" s="4" t="s">
        <v>348</v>
      </c>
      <c r="F29" s="4">
        <v>30</v>
      </c>
      <c r="G29" s="158">
        <v>28.36</v>
      </c>
      <c r="H29" s="159">
        <f t="shared" si="0"/>
        <v>850.8</v>
      </c>
      <c r="I29" s="6"/>
      <c r="J29" s="6"/>
      <c r="K29" s="6"/>
      <c r="L29" s="6"/>
      <c r="M29" s="6"/>
    </row>
    <row r="30" spans="1:13" ht="25.5">
      <c r="A30" s="4">
        <v>29</v>
      </c>
      <c r="B30" s="7" t="s">
        <v>408</v>
      </c>
      <c r="C30" s="7"/>
      <c r="D30" s="187" t="s">
        <v>409</v>
      </c>
      <c r="E30" s="4" t="s">
        <v>358</v>
      </c>
      <c r="F30" s="4">
        <v>1</v>
      </c>
      <c r="G30" s="158">
        <v>97.62</v>
      </c>
      <c r="H30" s="159">
        <f t="shared" si="0"/>
        <v>97.62</v>
      </c>
      <c r="I30" s="6"/>
      <c r="J30" s="6"/>
      <c r="K30" s="6"/>
      <c r="L30" s="6"/>
      <c r="M30" s="6"/>
    </row>
    <row r="31" spans="1:13">
      <c r="A31" s="4">
        <v>30</v>
      </c>
      <c r="B31" s="7" t="s">
        <v>410</v>
      </c>
      <c r="C31" s="7"/>
      <c r="D31" s="187" t="s">
        <v>411</v>
      </c>
      <c r="E31" s="4" t="s">
        <v>348</v>
      </c>
      <c r="F31" s="4">
        <v>6</v>
      </c>
      <c r="G31" s="158">
        <v>92.35</v>
      </c>
      <c r="H31" s="159">
        <f t="shared" si="0"/>
        <v>554.09999999999991</v>
      </c>
      <c r="I31" s="6"/>
      <c r="J31" s="6"/>
      <c r="K31" s="6"/>
      <c r="L31" s="6"/>
      <c r="M31" s="6"/>
    </row>
    <row r="32" spans="1:13" ht="25.5">
      <c r="A32" s="4">
        <v>31</v>
      </c>
      <c r="B32" s="7" t="s">
        <v>412</v>
      </c>
      <c r="C32" s="7"/>
      <c r="D32" s="187" t="s">
        <v>413</v>
      </c>
      <c r="E32" s="4" t="s">
        <v>348</v>
      </c>
      <c r="F32" s="4">
        <v>10</v>
      </c>
      <c r="G32" s="158">
        <v>101.8</v>
      </c>
      <c r="H32" s="159">
        <f t="shared" ref="H32:H63" si="1">F32*G32</f>
        <v>1018</v>
      </c>
      <c r="I32" s="6"/>
      <c r="J32" s="6"/>
      <c r="K32" s="6"/>
      <c r="L32" s="6"/>
      <c r="M32" s="6"/>
    </row>
    <row r="33" spans="1:13" ht="25.5">
      <c r="A33" s="4">
        <v>32</v>
      </c>
      <c r="B33" s="9" t="s">
        <v>414</v>
      </c>
      <c r="C33" s="9"/>
      <c r="D33" s="189" t="s">
        <v>415</v>
      </c>
      <c r="E33" s="4" t="s">
        <v>358</v>
      </c>
      <c r="F33" s="4">
        <v>2</v>
      </c>
      <c r="G33" s="158">
        <v>520.08000000000004</v>
      </c>
      <c r="H33" s="159">
        <f t="shared" si="1"/>
        <v>1040.1600000000001</v>
      </c>
      <c r="I33" s="6"/>
      <c r="J33" s="6"/>
      <c r="K33" s="6"/>
      <c r="L33" s="6"/>
      <c r="M33" s="6"/>
    </row>
    <row r="34" spans="1:13">
      <c r="A34" s="4">
        <v>33</v>
      </c>
      <c r="B34" s="7" t="s">
        <v>416</v>
      </c>
      <c r="C34" s="7"/>
      <c r="D34" s="189" t="s">
        <v>417</v>
      </c>
      <c r="E34" s="4" t="s">
        <v>348</v>
      </c>
      <c r="F34" s="4">
        <v>2</v>
      </c>
      <c r="G34" s="158">
        <v>308.60000000000002</v>
      </c>
      <c r="H34" s="159">
        <f t="shared" si="1"/>
        <v>617.20000000000005</v>
      </c>
      <c r="I34" s="6"/>
      <c r="J34" s="6"/>
      <c r="K34" s="6"/>
      <c r="L34" s="6"/>
      <c r="M34" s="6"/>
    </row>
    <row r="35" spans="1:13">
      <c r="A35" s="4">
        <v>34</v>
      </c>
      <c r="B35" s="12" t="s">
        <v>418</v>
      </c>
      <c r="C35" s="12"/>
      <c r="D35" s="189" t="s">
        <v>419</v>
      </c>
      <c r="E35" s="11" t="s">
        <v>358</v>
      </c>
      <c r="F35" s="11">
        <v>2</v>
      </c>
      <c r="G35" s="160">
        <v>214.12</v>
      </c>
      <c r="H35" s="159">
        <f t="shared" si="1"/>
        <v>428.24</v>
      </c>
      <c r="I35" s="6"/>
      <c r="J35" s="6"/>
      <c r="K35" s="6"/>
      <c r="L35" s="6"/>
      <c r="M35" s="6"/>
    </row>
    <row r="36" spans="1:13" ht="25.5">
      <c r="A36" s="4">
        <v>35</v>
      </c>
      <c r="B36" s="12" t="s">
        <v>420</v>
      </c>
      <c r="C36" s="12"/>
      <c r="D36" s="189" t="s">
        <v>421</v>
      </c>
      <c r="E36" s="11" t="s">
        <v>422</v>
      </c>
      <c r="F36" s="11">
        <v>100</v>
      </c>
      <c r="G36" s="160">
        <v>0.18</v>
      </c>
      <c r="H36" s="159">
        <f t="shared" si="1"/>
        <v>18</v>
      </c>
      <c r="I36" s="6"/>
      <c r="J36" s="6"/>
      <c r="K36" s="6"/>
      <c r="L36" s="6"/>
      <c r="M36" s="6"/>
    </row>
    <row r="37" spans="1:13" ht="25.5">
      <c r="A37" s="4">
        <v>36</v>
      </c>
      <c r="B37" s="12" t="s">
        <v>423</v>
      </c>
      <c r="C37" s="12"/>
      <c r="D37" s="189" t="s">
        <v>424</v>
      </c>
      <c r="E37" s="11" t="s">
        <v>422</v>
      </c>
      <c r="F37" s="11">
        <v>16</v>
      </c>
      <c r="G37" s="160">
        <v>2.2000000000000002</v>
      </c>
      <c r="H37" s="159">
        <f t="shared" si="1"/>
        <v>35.200000000000003</v>
      </c>
      <c r="I37" s="6"/>
      <c r="J37" s="6"/>
      <c r="K37" s="6"/>
      <c r="L37" s="6"/>
      <c r="M37" s="6"/>
    </row>
    <row r="38" spans="1:13" ht="25.5">
      <c r="A38" s="4">
        <v>37</v>
      </c>
      <c r="B38" s="12" t="s">
        <v>425</v>
      </c>
      <c r="C38" s="12"/>
      <c r="D38" s="189" t="s">
        <v>426</v>
      </c>
      <c r="E38" s="11" t="s">
        <v>422</v>
      </c>
      <c r="F38" s="11">
        <v>10</v>
      </c>
      <c r="G38" s="160">
        <v>1.88</v>
      </c>
      <c r="H38" s="159">
        <f t="shared" si="1"/>
        <v>18.799999999999997</v>
      </c>
      <c r="I38" s="6"/>
      <c r="J38" s="6"/>
      <c r="K38" s="6"/>
      <c r="L38" s="6"/>
      <c r="M38" s="6"/>
    </row>
    <row r="39" spans="1:13" ht="25.5">
      <c r="A39" s="4">
        <v>38</v>
      </c>
      <c r="B39" s="12" t="s">
        <v>427</v>
      </c>
      <c r="C39" s="12"/>
      <c r="D39" s="189" t="s">
        <v>428</v>
      </c>
      <c r="E39" s="11" t="s">
        <v>422</v>
      </c>
      <c r="F39" s="11">
        <v>100</v>
      </c>
      <c r="G39" s="160">
        <v>2.0499999999999998</v>
      </c>
      <c r="H39" s="159">
        <f t="shared" si="1"/>
        <v>204.99999999999997</v>
      </c>
      <c r="I39" s="6"/>
      <c r="J39" s="6"/>
      <c r="K39" s="6"/>
      <c r="L39" s="6"/>
      <c r="M39" s="6"/>
    </row>
    <row r="40" spans="1:13">
      <c r="A40" s="4">
        <v>39</v>
      </c>
      <c r="B40" s="12" t="s">
        <v>429</v>
      </c>
      <c r="C40" s="12"/>
      <c r="D40" s="189" t="s">
        <v>430</v>
      </c>
      <c r="E40" s="11" t="s">
        <v>422</v>
      </c>
      <c r="F40" s="11">
        <v>10</v>
      </c>
      <c r="G40" s="160">
        <v>2.0499999999999998</v>
      </c>
      <c r="H40" s="159">
        <f t="shared" si="1"/>
        <v>20.5</v>
      </c>
      <c r="I40" s="6"/>
      <c r="J40" s="6"/>
      <c r="K40" s="6"/>
      <c r="L40" s="6"/>
      <c r="M40" s="6"/>
    </row>
    <row r="41" spans="1:13">
      <c r="A41" s="4">
        <v>40</v>
      </c>
      <c r="B41" s="12" t="s">
        <v>431</v>
      </c>
      <c r="C41" s="12"/>
      <c r="D41" s="189" t="s">
        <v>432</v>
      </c>
      <c r="E41" s="11" t="s">
        <v>358</v>
      </c>
      <c r="F41" s="11">
        <v>18</v>
      </c>
      <c r="G41" s="160">
        <v>54.67</v>
      </c>
      <c r="H41" s="159">
        <f t="shared" si="1"/>
        <v>984.06000000000006</v>
      </c>
      <c r="I41" s="6"/>
      <c r="J41" s="6"/>
      <c r="K41" s="6"/>
      <c r="L41" s="6"/>
      <c r="M41" s="6"/>
    </row>
    <row r="42" spans="1:13" ht="25.5">
      <c r="A42" s="4">
        <v>41</v>
      </c>
      <c r="B42" s="12" t="s">
        <v>433</v>
      </c>
      <c r="C42" s="12"/>
      <c r="D42" s="189" t="s">
        <v>434</v>
      </c>
      <c r="E42" s="11" t="s">
        <v>358</v>
      </c>
      <c r="F42" s="11">
        <v>8</v>
      </c>
      <c r="G42" s="160">
        <v>19.28</v>
      </c>
      <c r="H42" s="159">
        <f t="shared" si="1"/>
        <v>154.24</v>
      </c>
      <c r="I42" s="6"/>
      <c r="J42" s="6"/>
      <c r="K42" s="6"/>
      <c r="L42" s="6"/>
      <c r="M42" s="6"/>
    </row>
    <row r="43" spans="1:13">
      <c r="A43" s="4">
        <v>42</v>
      </c>
      <c r="B43" s="12" t="s">
        <v>435</v>
      </c>
      <c r="C43" s="12"/>
      <c r="D43" s="189" t="s">
        <v>436</v>
      </c>
      <c r="E43" s="11" t="s">
        <v>422</v>
      </c>
      <c r="F43" s="11">
        <v>72</v>
      </c>
      <c r="G43" s="160">
        <v>0.57999999999999996</v>
      </c>
      <c r="H43" s="159">
        <f t="shared" si="1"/>
        <v>41.76</v>
      </c>
      <c r="I43" s="6"/>
      <c r="J43" s="6"/>
      <c r="K43" s="6"/>
      <c r="L43" s="6"/>
      <c r="M43" s="6"/>
    </row>
    <row r="44" spans="1:13">
      <c r="A44" s="4">
        <v>43</v>
      </c>
      <c r="B44" s="12" t="s">
        <v>437</v>
      </c>
      <c r="C44" s="12"/>
      <c r="D44" s="189" t="s">
        <v>438</v>
      </c>
      <c r="E44" s="11" t="s">
        <v>422</v>
      </c>
      <c r="F44" s="11">
        <v>100</v>
      </c>
      <c r="G44" s="160">
        <v>0.05</v>
      </c>
      <c r="H44" s="159">
        <f t="shared" si="1"/>
        <v>5</v>
      </c>
      <c r="I44" s="6"/>
      <c r="J44" s="6"/>
      <c r="K44" s="6"/>
      <c r="L44" s="6"/>
      <c r="M44" s="6"/>
    </row>
    <row r="45" spans="1:13">
      <c r="A45" s="4">
        <v>44</v>
      </c>
      <c r="B45" s="12" t="s">
        <v>439</v>
      </c>
      <c r="C45" s="12"/>
      <c r="D45" s="189" t="s">
        <v>440</v>
      </c>
      <c r="E45" s="11" t="s">
        <v>422</v>
      </c>
      <c r="F45" s="11">
        <v>100</v>
      </c>
      <c r="G45" s="160">
        <v>2.2999999999999998</v>
      </c>
      <c r="H45" s="159">
        <f t="shared" si="1"/>
        <v>229.99999999999997</v>
      </c>
      <c r="I45" s="6"/>
      <c r="J45" s="6"/>
      <c r="K45" s="6"/>
      <c r="L45" s="6"/>
      <c r="M45" s="6"/>
    </row>
    <row r="46" spans="1:13">
      <c r="A46" s="4">
        <v>45</v>
      </c>
      <c r="B46" s="12" t="s">
        <v>441</v>
      </c>
      <c r="C46" s="12"/>
      <c r="D46" s="189" t="s">
        <v>442</v>
      </c>
      <c r="E46" s="11" t="s">
        <v>381</v>
      </c>
      <c r="F46" s="11">
        <v>30</v>
      </c>
      <c r="G46" s="160">
        <v>5.15</v>
      </c>
      <c r="H46" s="159">
        <f t="shared" si="1"/>
        <v>154.5</v>
      </c>
      <c r="I46" s="6"/>
      <c r="J46" s="6"/>
      <c r="K46" s="6"/>
      <c r="L46" s="6"/>
      <c r="M46" s="6"/>
    </row>
    <row r="47" spans="1:13">
      <c r="A47" s="4">
        <v>46</v>
      </c>
      <c r="B47" s="12" t="s">
        <v>443</v>
      </c>
      <c r="C47" s="12"/>
      <c r="D47" s="189" t="s">
        <v>444</v>
      </c>
      <c r="E47" s="11" t="s">
        <v>381</v>
      </c>
      <c r="F47" s="11">
        <v>30</v>
      </c>
      <c r="G47" s="160">
        <v>5.83</v>
      </c>
      <c r="H47" s="159">
        <f t="shared" si="1"/>
        <v>174.9</v>
      </c>
      <c r="I47" s="6"/>
      <c r="J47" s="6"/>
      <c r="K47" s="6"/>
      <c r="L47" s="6"/>
      <c r="M47" s="6"/>
    </row>
    <row r="48" spans="1:13">
      <c r="A48" s="4">
        <v>47</v>
      </c>
      <c r="B48" s="12" t="s">
        <v>445</v>
      </c>
      <c r="C48" s="12"/>
      <c r="D48" s="189" t="s">
        <v>446</v>
      </c>
      <c r="E48" s="11" t="s">
        <v>422</v>
      </c>
      <c r="F48" s="11">
        <v>100</v>
      </c>
      <c r="G48" s="160">
        <v>1.76</v>
      </c>
      <c r="H48" s="159">
        <f t="shared" si="1"/>
        <v>176</v>
      </c>
      <c r="I48" s="6"/>
      <c r="J48" s="6"/>
      <c r="K48" s="6"/>
      <c r="L48" s="6"/>
      <c r="M48" s="6"/>
    </row>
    <row r="49" spans="1:13">
      <c r="A49" s="4">
        <v>48</v>
      </c>
      <c r="B49" s="12" t="s">
        <v>447</v>
      </c>
      <c r="C49" s="12"/>
      <c r="D49" s="189" t="s">
        <v>448</v>
      </c>
      <c r="E49" s="11" t="s">
        <v>422</v>
      </c>
      <c r="F49" s="11">
        <v>100</v>
      </c>
      <c r="G49" s="160">
        <v>1.7</v>
      </c>
      <c r="H49" s="159">
        <f t="shared" si="1"/>
        <v>170</v>
      </c>
      <c r="I49" s="6"/>
      <c r="J49" s="6"/>
      <c r="K49" s="6"/>
      <c r="L49" s="6"/>
      <c r="M49" s="6"/>
    </row>
    <row r="50" spans="1:13">
      <c r="A50" s="4">
        <v>49</v>
      </c>
      <c r="B50" s="12" t="s">
        <v>449</v>
      </c>
      <c r="C50" s="12"/>
      <c r="D50" s="189" t="s">
        <v>450</v>
      </c>
      <c r="E50" s="11" t="s">
        <v>451</v>
      </c>
      <c r="F50" s="11">
        <v>40</v>
      </c>
      <c r="G50" s="160">
        <v>8.1999999999999993</v>
      </c>
      <c r="H50" s="159">
        <f t="shared" si="1"/>
        <v>328</v>
      </c>
      <c r="I50" s="6"/>
      <c r="J50" s="6"/>
      <c r="K50" s="6"/>
      <c r="L50" s="6"/>
      <c r="M50" s="6"/>
    </row>
    <row r="51" spans="1:13">
      <c r="A51" s="4">
        <v>50</v>
      </c>
      <c r="B51" s="12" t="s">
        <v>452</v>
      </c>
      <c r="C51" s="12"/>
      <c r="D51" s="189" t="s">
        <v>453</v>
      </c>
      <c r="E51" s="11" t="s">
        <v>422</v>
      </c>
      <c r="F51" s="11">
        <v>4</v>
      </c>
      <c r="G51" s="160">
        <v>51.89</v>
      </c>
      <c r="H51" s="159">
        <f t="shared" si="1"/>
        <v>207.56</v>
      </c>
      <c r="I51" s="6"/>
      <c r="J51" s="6"/>
      <c r="K51" s="6"/>
      <c r="L51" s="6"/>
      <c r="M51" s="6"/>
    </row>
    <row r="52" spans="1:13">
      <c r="A52" s="4">
        <v>51</v>
      </c>
      <c r="B52" s="12" t="s">
        <v>454</v>
      </c>
      <c r="C52" s="12"/>
      <c r="D52" s="189" t="s">
        <v>455</v>
      </c>
      <c r="E52" s="11" t="s">
        <v>422</v>
      </c>
      <c r="F52" s="11">
        <v>5</v>
      </c>
      <c r="G52" s="160">
        <v>81.95</v>
      </c>
      <c r="H52" s="159">
        <f t="shared" si="1"/>
        <v>409.75</v>
      </c>
      <c r="I52" s="6"/>
      <c r="J52" s="6"/>
      <c r="K52" s="6"/>
      <c r="L52" s="6"/>
      <c r="M52" s="6"/>
    </row>
    <row r="53" spans="1:13">
      <c r="A53" s="4">
        <v>52</v>
      </c>
      <c r="B53" s="12" t="s">
        <v>456</v>
      </c>
      <c r="C53" s="12"/>
      <c r="D53" s="189" t="s">
        <v>457</v>
      </c>
      <c r="E53" s="11" t="s">
        <v>422</v>
      </c>
      <c r="F53" s="11">
        <v>6</v>
      </c>
      <c r="G53" s="160">
        <v>1.21</v>
      </c>
      <c r="H53" s="159">
        <f t="shared" si="1"/>
        <v>7.26</v>
      </c>
      <c r="I53" s="6"/>
      <c r="J53" s="6"/>
      <c r="K53" s="6"/>
      <c r="L53" s="6"/>
      <c r="M53" s="6"/>
    </row>
    <row r="54" spans="1:13">
      <c r="A54" s="4">
        <v>53</v>
      </c>
      <c r="B54" s="12" t="s">
        <v>458</v>
      </c>
      <c r="C54" s="12"/>
      <c r="D54" s="189" t="s">
        <v>459</v>
      </c>
      <c r="E54" s="11" t="s">
        <v>422</v>
      </c>
      <c r="F54" s="11">
        <v>12</v>
      </c>
      <c r="G54" s="160">
        <v>1.1299999999999999</v>
      </c>
      <c r="H54" s="159">
        <f t="shared" si="1"/>
        <v>13.559999999999999</v>
      </c>
      <c r="I54" s="6"/>
      <c r="J54" s="6"/>
      <c r="K54" s="6"/>
      <c r="L54" s="6"/>
      <c r="M54" s="6"/>
    </row>
    <row r="55" spans="1:13" ht="38.25">
      <c r="A55" s="4">
        <v>54</v>
      </c>
      <c r="B55" s="12" t="s">
        <v>460</v>
      </c>
      <c r="C55" s="12"/>
      <c r="D55" s="189" t="s">
        <v>461</v>
      </c>
      <c r="E55" s="11" t="s">
        <v>462</v>
      </c>
      <c r="F55" s="11">
        <v>100</v>
      </c>
      <c r="G55" s="160">
        <v>1.83</v>
      </c>
      <c r="H55" s="159">
        <f t="shared" si="1"/>
        <v>183</v>
      </c>
      <c r="I55" s="6"/>
      <c r="J55" s="6"/>
      <c r="K55" s="6"/>
      <c r="L55" s="6"/>
      <c r="M55" s="6"/>
    </row>
    <row r="56" spans="1:13" ht="38.25">
      <c r="A56" s="4">
        <v>55</v>
      </c>
      <c r="B56" s="12" t="s">
        <v>463</v>
      </c>
      <c r="C56" s="12"/>
      <c r="D56" s="189" t="s">
        <v>464</v>
      </c>
      <c r="E56" s="11" t="s">
        <v>462</v>
      </c>
      <c r="F56" s="11">
        <v>100</v>
      </c>
      <c r="G56" s="160">
        <v>5.28</v>
      </c>
      <c r="H56" s="159">
        <f t="shared" si="1"/>
        <v>528</v>
      </c>
      <c r="I56" s="6"/>
      <c r="J56" s="6"/>
      <c r="K56" s="6"/>
      <c r="L56" s="6"/>
      <c r="M56" s="6"/>
    </row>
    <row r="57" spans="1:13" ht="38.25">
      <c r="A57" s="4">
        <v>56</v>
      </c>
      <c r="B57" s="12" t="s">
        <v>465</v>
      </c>
      <c r="C57" s="12"/>
      <c r="D57" s="189" t="s">
        <v>466</v>
      </c>
      <c r="E57" s="11" t="s">
        <v>462</v>
      </c>
      <c r="F57" s="11">
        <v>100</v>
      </c>
      <c r="G57" s="160">
        <v>7.69</v>
      </c>
      <c r="H57" s="159">
        <f t="shared" si="1"/>
        <v>769</v>
      </c>
      <c r="I57" s="6"/>
      <c r="J57" s="6"/>
      <c r="K57" s="6"/>
      <c r="L57" s="6"/>
      <c r="M57" s="6"/>
    </row>
    <row r="58" spans="1:13">
      <c r="A58" s="4">
        <v>57</v>
      </c>
      <c r="B58" s="12" t="s">
        <v>467</v>
      </c>
      <c r="C58" s="12"/>
      <c r="D58" s="189" t="s">
        <v>468</v>
      </c>
      <c r="E58" s="11" t="s">
        <v>462</v>
      </c>
      <c r="F58" s="11">
        <v>100</v>
      </c>
      <c r="G58" s="160">
        <v>9.74</v>
      </c>
      <c r="H58" s="159">
        <f t="shared" si="1"/>
        <v>974</v>
      </c>
      <c r="I58" s="6"/>
      <c r="J58" s="6"/>
      <c r="K58" s="6"/>
      <c r="L58" s="6"/>
      <c r="M58" s="6"/>
    </row>
    <row r="59" spans="1:13" ht="38.25">
      <c r="A59" s="4">
        <v>58</v>
      </c>
      <c r="B59" s="12" t="s">
        <v>469</v>
      </c>
      <c r="C59" s="12"/>
      <c r="D59" s="189" t="s">
        <v>470</v>
      </c>
      <c r="E59" s="11" t="s">
        <v>462</v>
      </c>
      <c r="F59" s="11">
        <v>100</v>
      </c>
      <c r="G59" s="160">
        <v>11.01</v>
      </c>
      <c r="H59" s="159">
        <f t="shared" si="1"/>
        <v>1101</v>
      </c>
      <c r="I59" s="6"/>
      <c r="J59" s="6"/>
      <c r="K59" s="6"/>
      <c r="L59" s="6"/>
      <c r="M59" s="6"/>
    </row>
    <row r="60" spans="1:13" ht="25.5">
      <c r="A60" s="4">
        <v>59</v>
      </c>
      <c r="B60" s="12" t="s">
        <v>471</v>
      </c>
      <c r="C60" s="12"/>
      <c r="D60" s="189" t="s">
        <v>472</v>
      </c>
      <c r="E60" s="11" t="s">
        <v>462</v>
      </c>
      <c r="F60" s="11">
        <v>100</v>
      </c>
      <c r="G60" s="160">
        <v>26.04</v>
      </c>
      <c r="H60" s="159">
        <f t="shared" si="1"/>
        <v>2604</v>
      </c>
      <c r="I60" s="6"/>
      <c r="J60" s="6"/>
      <c r="K60" s="6"/>
      <c r="L60" s="6"/>
      <c r="M60" s="6"/>
    </row>
    <row r="61" spans="1:13">
      <c r="A61" s="4">
        <v>60</v>
      </c>
      <c r="B61" s="12" t="s">
        <v>473</v>
      </c>
      <c r="C61" s="12"/>
      <c r="D61" s="189" t="s">
        <v>474</v>
      </c>
      <c r="E61" s="11" t="s">
        <v>422</v>
      </c>
      <c r="F61" s="11">
        <v>5</v>
      </c>
      <c r="G61" s="160">
        <v>109.46</v>
      </c>
      <c r="H61" s="159">
        <f t="shared" si="1"/>
        <v>547.29999999999995</v>
      </c>
      <c r="I61" s="6"/>
      <c r="J61" s="6"/>
      <c r="K61" s="6"/>
      <c r="L61" s="6"/>
      <c r="M61" s="6"/>
    </row>
    <row r="62" spans="1:13">
      <c r="A62" s="4">
        <v>61</v>
      </c>
      <c r="B62" s="12" t="s">
        <v>475</v>
      </c>
      <c r="C62" s="12"/>
      <c r="D62" s="189" t="s">
        <v>476</v>
      </c>
      <c r="E62" s="11" t="s">
        <v>422</v>
      </c>
      <c r="F62" s="11">
        <v>1</v>
      </c>
      <c r="G62" s="160">
        <v>854.98</v>
      </c>
      <c r="H62" s="159">
        <f t="shared" si="1"/>
        <v>854.98</v>
      </c>
      <c r="I62" s="6"/>
      <c r="J62" s="6"/>
      <c r="K62" s="6"/>
      <c r="L62" s="6"/>
      <c r="M62" s="6"/>
    </row>
    <row r="63" spans="1:13" ht="25.5">
      <c r="A63" s="4">
        <v>62</v>
      </c>
      <c r="B63" s="12" t="s">
        <v>477</v>
      </c>
      <c r="C63" s="12"/>
      <c r="D63" s="189" t="s">
        <v>478</v>
      </c>
      <c r="E63" s="11" t="s">
        <v>422</v>
      </c>
      <c r="F63" s="11">
        <v>100</v>
      </c>
      <c r="G63" s="160">
        <v>16.63</v>
      </c>
      <c r="H63" s="159">
        <f t="shared" si="1"/>
        <v>1663</v>
      </c>
      <c r="I63" s="6"/>
      <c r="J63" s="6"/>
      <c r="K63" s="6"/>
      <c r="L63" s="6"/>
      <c r="M63" s="6"/>
    </row>
    <row r="64" spans="1:13" ht="38.25">
      <c r="A64" s="4">
        <v>63</v>
      </c>
      <c r="B64" s="12" t="s">
        <v>479</v>
      </c>
      <c r="C64" s="12"/>
      <c r="D64" s="189" t="s">
        <v>480</v>
      </c>
      <c r="E64" s="11" t="s">
        <v>422</v>
      </c>
      <c r="F64" s="11">
        <v>6</v>
      </c>
      <c r="G64" s="160">
        <v>3.78</v>
      </c>
      <c r="H64" s="159">
        <f t="shared" ref="H64:H95" si="2">F64*G64</f>
        <v>22.68</v>
      </c>
      <c r="I64" s="6"/>
      <c r="J64" s="6"/>
      <c r="K64" s="6"/>
      <c r="L64" s="6"/>
      <c r="M64" s="6"/>
    </row>
    <row r="65" spans="1:13" ht="38.25">
      <c r="A65" s="4">
        <v>64</v>
      </c>
      <c r="B65" s="12" t="s">
        <v>481</v>
      </c>
      <c r="C65" s="12"/>
      <c r="D65" s="189" t="s">
        <v>482</v>
      </c>
      <c r="E65" s="11" t="s">
        <v>422</v>
      </c>
      <c r="F65" s="11">
        <v>32</v>
      </c>
      <c r="G65" s="160">
        <v>2.12</v>
      </c>
      <c r="H65" s="159">
        <f t="shared" si="2"/>
        <v>67.84</v>
      </c>
      <c r="I65" s="6"/>
      <c r="J65" s="6"/>
      <c r="K65" s="6"/>
      <c r="L65" s="6"/>
      <c r="M65" s="6"/>
    </row>
    <row r="66" spans="1:13" ht="25.5">
      <c r="A66" s="4">
        <v>65</v>
      </c>
      <c r="B66" s="12" t="s">
        <v>483</v>
      </c>
      <c r="C66" s="12"/>
      <c r="D66" s="189" t="s">
        <v>484</v>
      </c>
      <c r="E66" s="11" t="s">
        <v>422</v>
      </c>
      <c r="F66" s="11">
        <v>20</v>
      </c>
      <c r="G66" s="160">
        <v>24.88</v>
      </c>
      <c r="H66" s="159">
        <f t="shared" si="2"/>
        <v>497.59999999999997</v>
      </c>
      <c r="I66" s="6"/>
      <c r="J66" s="6"/>
      <c r="K66" s="6"/>
      <c r="L66" s="6"/>
      <c r="M66" s="6"/>
    </row>
    <row r="67" spans="1:13" ht="25.5">
      <c r="A67" s="4">
        <v>66</v>
      </c>
      <c r="B67" s="12" t="s">
        <v>485</v>
      </c>
      <c r="C67" s="12"/>
      <c r="D67" s="189" t="s">
        <v>486</v>
      </c>
      <c r="E67" s="11" t="s">
        <v>422</v>
      </c>
      <c r="F67" s="11">
        <v>1</v>
      </c>
      <c r="G67" s="160">
        <v>14.44</v>
      </c>
      <c r="H67" s="159">
        <f t="shared" si="2"/>
        <v>14.44</v>
      </c>
      <c r="I67" s="6"/>
      <c r="J67" s="6"/>
      <c r="K67" s="6"/>
      <c r="L67" s="6"/>
      <c r="M67" s="6"/>
    </row>
    <row r="68" spans="1:13" ht="25.5">
      <c r="A68" s="4">
        <v>67</v>
      </c>
      <c r="B68" s="12" t="s">
        <v>487</v>
      </c>
      <c r="C68" s="12"/>
      <c r="D68" s="189" t="s">
        <v>488</v>
      </c>
      <c r="E68" s="11" t="s">
        <v>422</v>
      </c>
      <c r="F68" s="11">
        <v>1</v>
      </c>
      <c r="G68" s="160">
        <v>101.4</v>
      </c>
      <c r="H68" s="159">
        <f t="shared" si="2"/>
        <v>101.4</v>
      </c>
      <c r="I68" s="6"/>
      <c r="J68" s="6"/>
      <c r="K68" s="6"/>
      <c r="L68" s="6"/>
      <c r="M68" s="6"/>
    </row>
    <row r="69" spans="1:13" ht="38.25">
      <c r="A69" s="4">
        <v>68</v>
      </c>
      <c r="B69" s="12" t="s">
        <v>489</v>
      </c>
      <c r="C69" s="12"/>
      <c r="D69" s="189" t="s">
        <v>490</v>
      </c>
      <c r="E69" s="11" t="s">
        <v>462</v>
      </c>
      <c r="F69" s="11">
        <v>60</v>
      </c>
      <c r="G69" s="160">
        <v>11.58</v>
      </c>
      <c r="H69" s="159">
        <f t="shared" si="2"/>
        <v>694.8</v>
      </c>
      <c r="I69" s="6"/>
      <c r="J69" s="6"/>
      <c r="K69" s="6"/>
      <c r="L69" s="6"/>
      <c r="M69" s="6"/>
    </row>
    <row r="70" spans="1:13" ht="38.25">
      <c r="A70" s="4">
        <v>69</v>
      </c>
      <c r="B70" s="12" t="s">
        <v>491</v>
      </c>
      <c r="C70" s="12"/>
      <c r="D70" s="189" t="s">
        <v>492</v>
      </c>
      <c r="E70" s="11" t="s">
        <v>462</v>
      </c>
      <c r="F70" s="11">
        <v>60</v>
      </c>
      <c r="G70" s="160">
        <v>8.83</v>
      </c>
      <c r="H70" s="159">
        <f t="shared" si="2"/>
        <v>529.79999999999995</v>
      </c>
      <c r="I70" s="6"/>
      <c r="J70" s="6"/>
      <c r="K70" s="6"/>
      <c r="L70" s="6"/>
      <c r="M70" s="6"/>
    </row>
    <row r="71" spans="1:13" ht="38.25">
      <c r="A71" s="4">
        <v>70</v>
      </c>
      <c r="B71" s="12" t="s">
        <v>493</v>
      </c>
      <c r="C71" s="12"/>
      <c r="D71" s="189" t="s">
        <v>494</v>
      </c>
      <c r="E71" s="11" t="s">
        <v>462</v>
      </c>
      <c r="F71" s="11">
        <v>15</v>
      </c>
      <c r="G71" s="160">
        <v>8.15</v>
      </c>
      <c r="H71" s="159">
        <f t="shared" si="2"/>
        <v>122.25</v>
      </c>
      <c r="I71" s="6"/>
      <c r="J71" s="6"/>
      <c r="K71" s="6"/>
      <c r="L71" s="6"/>
      <c r="M71" s="6"/>
    </row>
    <row r="72" spans="1:13">
      <c r="A72" s="4">
        <v>71</v>
      </c>
      <c r="B72" s="12" t="s">
        <v>495</v>
      </c>
      <c r="C72" s="12"/>
      <c r="D72" s="189" t="s">
        <v>496</v>
      </c>
      <c r="E72" s="11" t="s">
        <v>381</v>
      </c>
      <c r="F72" s="11">
        <v>100</v>
      </c>
      <c r="G72" s="160">
        <v>0.18</v>
      </c>
      <c r="H72" s="159">
        <f t="shared" si="2"/>
        <v>18</v>
      </c>
      <c r="I72" s="6"/>
      <c r="J72" s="6"/>
      <c r="K72" s="6"/>
      <c r="L72" s="6"/>
      <c r="M72" s="6"/>
    </row>
    <row r="73" spans="1:13">
      <c r="A73" s="4">
        <v>72</v>
      </c>
      <c r="B73" s="12" t="s">
        <v>497</v>
      </c>
      <c r="C73" s="12"/>
      <c r="D73" s="189" t="s">
        <v>498</v>
      </c>
      <c r="E73" s="11" t="s">
        <v>381</v>
      </c>
      <c r="F73" s="11">
        <v>40</v>
      </c>
      <c r="G73" s="160">
        <v>3.99</v>
      </c>
      <c r="H73" s="159">
        <f t="shared" si="2"/>
        <v>159.60000000000002</v>
      </c>
      <c r="I73" s="6"/>
      <c r="J73" s="6"/>
      <c r="K73" s="6"/>
      <c r="L73" s="6"/>
      <c r="M73" s="6"/>
    </row>
    <row r="74" spans="1:13" ht="25.5">
      <c r="A74" s="4">
        <v>73</v>
      </c>
      <c r="B74" s="12" t="s">
        <v>499</v>
      </c>
      <c r="C74" s="12"/>
      <c r="D74" s="189" t="s">
        <v>500</v>
      </c>
      <c r="E74" s="11" t="s">
        <v>381</v>
      </c>
      <c r="F74" s="11">
        <v>50</v>
      </c>
      <c r="G74" s="160">
        <v>1.41</v>
      </c>
      <c r="H74" s="159">
        <f t="shared" si="2"/>
        <v>70.5</v>
      </c>
      <c r="I74" s="6"/>
      <c r="J74" s="6"/>
      <c r="K74" s="6"/>
      <c r="L74" s="6"/>
      <c r="M74" s="6"/>
    </row>
    <row r="75" spans="1:13" ht="25.5">
      <c r="A75" s="4">
        <v>74</v>
      </c>
      <c r="B75" s="12" t="s">
        <v>375</v>
      </c>
      <c r="C75" s="12"/>
      <c r="D75" s="189" t="s">
        <v>376</v>
      </c>
      <c r="E75" s="11" t="s">
        <v>501</v>
      </c>
      <c r="F75" s="11">
        <v>20</v>
      </c>
      <c r="G75" s="160">
        <v>20.94</v>
      </c>
      <c r="H75" s="159">
        <f t="shared" si="2"/>
        <v>418.8</v>
      </c>
      <c r="I75" s="6"/>
      <c r="J75" s="6"/>
      <c r="K75" s="6"/>
      <c r="L75" s="6"/>
      <c r="M75" s="6"/>
    </row>
    <row r="76" spans="1:13" ht="25.5">
      <c r="A76" s="4">
        <v>75</v>
      </c>
      <c r="B76" s="12" t="s">
        <v>502</v>
      </c>
      <c r="C76" s="12"/>
      <c r="D76" s="189" t="s">
        <v>503</v>
      </c>
      <c r="E76" s="11" t="s">
        <v>381</v>
      </c>
      <c r="F76" s="11">
        <v>50</v>
      </c>
      <c r="G76" s="160">
        <v>0.14000000000000001</v>
      </c>
      <c r="H76" s="159">
        <f t="shared" si="2"/>
        <v>7.0000000000000009</v>
      </c>
      <c r="I76" s="6"/>
      <c r="J76" s="6"/>
      <c r="K76" s="6"/>
      <c r="L76" s="6"/>
      <c r="M76" s="6"/>
    </row>
    <row r="77" spans="1:13">
      <c r="A77" s="4">
        <v>76</v>
      </c>
      <c r="B77" s="12" t="s">
        <v>504</v>
      </c>
      <c r="C77" s="12"/>
      <c r="D77" s="189" t="s">
        <v>505</v>
      </c>
      <c r="E77" s="11" t="s">
        <v>501</v>
      </c>
      <c r="F77" s="11">
        <v>120</v>
      </c>
      <c r="G77" s="160">
        <v>3.89</v>
      </c>
      <c r="H77" s="159">
        <f t="shared" si="2"/>
        <v>466.8</v>
      </c>
      <c r="I77" s="6"/>
      <c r="J77" s="6"/>
      <c r="K77" s="6"/>
      <c r="L77" s="6"/>
      <c r="M77" s="6"/>
    </row>
    <row r="78" spans="1:13">
      <c r="A78" s="4">
        <v>77</v>
      </c>
      <c r="B78" s="12" t="s">
        <v>506</v>
      </c>
      <c r="C78" s="12"/>
      <c r="D78" s="189" t="s">
        <v>507</v>
      </c>
      <c r="E78" s="11" t="s">
        <v>422</v>
      </c>
      <c r="F78" s="11">
        <v>30</v>
      </c>
      <c r="G78" s="160">
        <v>2.99</v>
      </c>
      <c r="H78" s="159">
        <f t="shared" si="2"/>
        <v>89.7</v>
      </c>
      <c r="I78" s="6"/>
      <c r="J78" s="6"/>
      <c r="K78" s="6"/>
      <c r="L78" s="6"/>
      <c r="M78" s="6"/>
    </row>
    <row r="79" spans="1:13">
      <c r="A79" s="4">
        <v>78</v>
      </c>
      <c r="B79" s="12" t="s">
        <v>508</v>
      </c>
      <c r="C79" s="12"/>
      <c r="D79" s="189" t="s">
        <v>448</v>
      </c>
      <c r="E79" s="11" t="s">
        <v>422</v>
      </c>
      <c r="F79" s="11">
        <v>100</v>
      </c>
      <c r="G79" s="160">
        <v>1.7</v>
      </c>
      <c r="H79" s="159">
        <f t="shared" si="2"/>
        <v>170</v>
      </c>
      <c r="I79" s="6"/>
      <c r="J79" s="6"/>
      <c r="K79" s="6"/>
      <c r="L79" s="6"/>
      <c r="M79" s="6"/>
    </row>
    <row r="80" spans="1:13" ht="25.5">
      <c r="A80" s="4">
        <v>79</v>
      </c>
      <c r="B80" s="12" t="s">
        <v>509</v>
      </c>
      <c r="C80" s="12"/>
      <c r="D80" s="189" t="s">
        <v>510</v>
      </c>
      <c r="E80" s="11" t="s">
        <v>422</v>
      </c>
      <c r="F80" s="11">
        <v>5</v>
      </c>
      <c r="G80" s="160">
        <v>73.28</v>
      </c>
      <c r="H80" s="159">
        <f t="shared" si="2"/>
        <v>366.4</v>
      </c>
      <c r="I80" s="6"/>
      <c r="J80" s="6"/>
      <c r="K80" s="6"/>
      <c r="L80" s="6"/>
      <c r="M80" s="6"/>
    </row>
    <row r="81" spans="1:13" ht="25.5">
      <c r="A81" s="4">
        <v>80</v>
      </c>
      <c r="B81" s="12" t="s">
        <v>511</v>
      </c>
      <c r="C81" s="12"/>
      <c r="D81" s="189" t="s">
        <v>512</v>
      </c>
      <c r="E81" s="11" t="s">
        <v>422</v>
      </c>
      <c r="F81" s="11">
        <v>5</v>
      </c>
      <c r="G81" s="160">
        <v>173.77</v>
      </c>
      <c r="H81" s="159">
        <f t="shared" si="2"/>
        <v>868.85</v>
      </c>
      <c r="I81" s="6"/>
      <c r="J81" s="6"/>
      <c r="K81" s="6"/>
      <c r="L81" s="6"/>
      <c r="M81" s="6"/>
    </row>
    <row r="82" spans="1:13" ht="25.5">
      <c r="A82" s="4">
        <v>81</v>
      </c>
      <c r="B82" s="12" t="s">
        <v>513</v>
      </c>
      <c r="C82" s="12"/>
      <c r="D82" s="189" t="s">
        <v>514</v>
      </c>
      <c r="E82" s="11" t="s">
        <v>381</v>
      </c>
      <c r="F82" s="11">
        <v>60</v>
      </c>
      <c r="G82" s="160">
        <v>7.96</v>
      </c>
      <c r="H82" s="159">
        <f t="shared" si="2"/>
        <v>477.6</v>
      </c>
      <c r="I82" s="6"/>
      <c r="J82" s="6"/>
      <c r="K82" s="6"/>
      <c r="L82" s="6"/>
      <c r="M82" s="6"/>
    </row>
    <row r="83" spans="1:13">
      <c r="A83" s="4">
        <v>82</v>
      </c>
      <c r="B83" s="12" t="s">
        <v>515</v>
      </c>
      <c r="C83" s="12"/>
      <c r="D83" s="189" t="s">
        <v>395</v>
      </c>
      <c r="E83" s="11" t="s">
        <v>422</v>
      </c>
      <c r="F83" s="11">
        <v>10</v>
      </c>
      <c r="G83" s="160">
        <v>3.73</v>
      </c>
      <c r="H83" s="159">
        <f t="shared" si="2"/>
        <v>37.299999999999997</v>
      </c>
      <c r="I83" s="6"/>
      <c r="J83" s="6"/>
      <c r="K83" s="6"/>
      <c r="L83" s="6"/>
      <c r="M83" s="6"/>
    </row>
    <row r="84" spans="1:13">
      <c r="A84" s="4">
        <v>83</v>
      </c>
      <c r="B84" s="12" t="s">
        <v>516</v>
      </c>
      <c r="C84" s="12"/>
      <c r="D84" s="189" t="s">
        <v>517</v>
      </c>
      <c r="E84" s="11" t="s">
        <v>518</v>
      </c>
      <c r="F84" s="11">
        <v>5</v>
      </c>
      <c r="G84" s="160">
        <v>92.35</v>
      </c>
      <c r="H84" s="159">
        <f t="shared" si="2"/>
        <v>461.75</v>
      </c>
      <c r="I84" s="6"/>
      <c r="J84" s="6"/>
      <c r="K84" s="6"/>
      <c r="L84" s="6"/>
      <c r="M84" s="6"/>
    </row>
    <row r="85" spans="1:13">
      <c r="A85" s="4">
        <v>84</v>
      </c>
      <c r="B85" s="12" t="s">
        <v>519</v>
      </c>
      <c r="C85" s="12"/>
      <c r="D85" s="189" t="s">
        <v>520</v>
      </c>
      <c r="E85" s="11" t="s">
        <v>422</v>
      </c>
      <c r="F85" s="11">
        <v>300</v>
      </c>
      <c r="G85" s="160">
        <v>0.28999999999999998</v>
      </c>
      <c r="H85" s="159">
        <f t="shared" si="2"/>
        <v>87</v>
      </c>
      <c r="I85" s="6"/>
      <c r="J85" s="6"/>
      <c r="K85" s="6"/>
      <c r="L85" s="6"/>
      <c r="M85" s="6"/>
    </row>
    <row r="86" spans="1:13">
      <c r="A86" s="4">
        <v>85</v>
      </c>
      <c r="B86" s="12" t="s">
        <v>521</v>
      </c>
      <c r="C86" s="12"/>
      <c r="D86" s="189" t="s">
        <v>522</v>
      </c>
      <c r="E86" s="11" t="s">
        <v>523</v>
      </c>
      <c r="F86" s="11">
        <v>30</v>
      </c>
      <c r="G86" s="160">
        <v>25.25</v>
      </c>
      <c r="H86" s="159">
        <f t="shared" si="2"/>
        <v>757.5</v>
      </c>
      <c r="I86" s="6"/>
      <c r="J86" s="6"/>
      <c r="K86" s="6"/>
      <c r="L86" s="6"/>
      <c r="M86" s="6"/>
    </row>
    <row r="87" spans="1:13">
      <c r="A87" s="4">
        <v>86</v>
      </c>
      <c r="B87" s="12" t="s">
        <v>524</v>
      </c>
      <c r="C87" s="12"/>
      <c r="D87" s="189" t="s">
        <v>525</v>
      </c>
      <c r="E87" s="11" t="s">
        <v>526</v>
      </c>
      <c r="F87" s="11">
        <v>2</v>
      </c>
      <c r="G87" s="160">
        <v>54.9</v>
      </c>
      <c r="H87" s="159">
        <f t="shared" si="2"/>
        <v>109.8</v>
      </c>
      <c r="I87" s="6"/>
      <c r="J87" s="6"/>
      <c r="K87" s="6"/>
      <c r="L87" s="6"/>
      <c r="M87" s="6"/>
    </row>
    <row r="88" spans="1:13">
      <c r="A88" s="4">
        <v>87</v>
      </c>
      <c r="B88" s="12" t="s">
        <v>527</v>
      </c>
      <c r="C88" s="12"/>
      <c r="D88" s="189" t="s">
        <v>528</v>
      </c>
      <c r="E88" s="11" t="s">
        <v>422</v>
      </c>
      <c r="F88" s="11">
        <v>34</v>
      </c>
      <c r="G88" s="160">
        <v>3.3</v>
      </c>
      <c r="H88" s="159">
        <f t="shared" si="2"/>
        <v>112.19999999999999</v>
      </c>
      <c r="I88" s="6"/>
      <c r="J88" s="6"/>
      <c r="K88" s="6"/>
      <c r="L88" s="6"/>
      <c r="M88" s="6"/>
    </row>
    <row r="89" spans="1:13">
      <c r="A89" s="4">
        <v>88</v>
      </c>
      <c r="B89" s="12" t="s">
        <v>529</v>
      </c>
      <c r="C89" s="12"/>
      <c r="D89" s="189" t="s">
        <v>530</v>
      </c>
      <c r="E89" s="11" t="s">
        <v>422</v>
      </c>
      <c r="F89" s="11">
        <v>10</v>
      </c>
      <c r="G89" s="160">
        <v>3.3</v>
      </c>
      <c r="H89" s="159">
        <f t="shared" si="2"/>
        <v>33</v>
      </c>
      <c r="I89" s="6"/>
      <c r="J89" s="6"/>
      <c r="K89" s="6"/>
      <c r="L89" s="6"/>
      <c r="M89" s="6"/>
    </row>
    <row r="90" spans="1:13">
      <c r="A90" s="4">
        <v>89</v>
      </c>
      <c r="B90" s="12" t="s">
        <v>531</v>
      </c>
      <c r="C90" s="12"/>
      <c r="D90" s="189" t="s">
        <v>532</v>
      </c>
      <c r="E90" s="11" t="s">
        <v>422</v>
      </c>
      <c r="F90" s="11">
        <v>10</v>
      </c>
      <c r="G90" s="160">
        <v>13.05</v>
      </c>
      <c r="H90" s="159">
        <f t="shared" si="2"/>
        <v>130.5</v>
      </c>
      <c r="I90" s="6"/>
      <c r="J90" s="6"/>
      <c r="K90" s="6"/>
      <c r="L90" s="6"/>
      <c r="M90" s="6"/>
    </row>
    <row r="91" spans="1:13">
      <c r="A91" s="4">
        <v>90</v>
      </c>
      <c r="B91" s="12" t="s">
        <v>533</v>
      </c>
      <c r="C91" s="12"/>
      <c r="D91" s="189" t="s">
        <v>534</v>
      </c>
      <c r="E91" s="11" t="s">
        <v>422</v>
      </c>
      <c r="F91" s="11">
        <v>250</v>
      </c>
      <c r="G91" s="160">
        <v>0.28000000000000003</v>
      </c>
      <c r="H91" s="159">
        <f t="shared" si="2"/>
        <v>70</v>
      </c>
      <c r="I91" s="6"/>
      <c r="J91" s="6"/>
      <c r="K91" s="6"/>
      <c r="L91" s="6"/>
      <c r="M91" s="6"/>
    </row>
    <row r="92" spans="1:13">
      <c r="A92" s="4">
        <v>91</v>
      </c>
      <c r="B92" s="12" t="s">
        <v>535</v>
      </c>
      <c r="C92" s="12"/>
      <c r="D92" s="189" t="s">
        <v>536</v>
      </c>
      <c r="E92" s="11" t="s">
        <v>422</v>
      </c>
      <c r="F92" s="11">
        <v>250</v>
      </c>
      <c r="G92" s="160">
        <v>0.13</v>
      </c>
      <c r="H92" s="159">
        <f t="shared" si="2"/>
        <v>32.5</v>
      </c>
      <c r="I92" s="6"/>
      <c r="J92" s="6"/>
      <c r="K92" s="6"/>
      <c r="L92" s="6"/>
      <c r="M92" s="6"/>
    </row>
    <row r="93" spans="1:13">
      <c r="A93" s="4">
        <v>92</v>
      </c>
      <c r="B93" s="12" t="s">
        <v>537</v>
      </c>
      <c r="C93" s="12"/>
      <c r="D93" s="189" t="s">
        <v>538</v>
      </c>
      <c r="E93" s="11" t="s">
        <v>539</v>
      </c>
      <c r="F93" s="11">
        <v>20</v>
      </c>
      <c r="G93" s="160">
        <v>0.06</v>
      </c>
      <c r="H93" s="159">
        <f t="shared" si="2"/>
        <v>1.2</v>
      </c>
      <c r="I93" s="6"/>
      <c r="J93" s="6"/>
      <c r="K93" s="6"/>
      <c r="L93" s="6"/>
      <c r="M93" s="6"/>
    </row>
    <row r="94" spans="1:13">
      <c r="A94" s="4">
        <v>93</v>
      </c>
      <c r="B94" s="12" t="s">
        <v>540</v>
      </c>
      <c r="C94" s="12"/>
      <c r="D94" s="189" t="s">
        <v>541</v>
      </c>
      <c r="E94" s="11" t="s">
        <v>422</v>
      </c>
      <c r="F94" s="11">
        <v>70</v>
      </c>
      <c r="G94" s="160">
        <v>6.89</v>
      </c>
      <c r="H94" s="159">
        <f t="shared" si="2"/>
        <v>482.29999999999995</v>
      </c>
      <c r="I94" s="6"/>
      <c r="J94" s="6"/>
      <c r="K94" s="6"/>
      <c r="L94" s="6"/>
      <c r="M94" s="6"/>
    </row>
    <row r="95" spans="1:13">
      <c r="A95" s="4">
        <v>94</v>
      </c>
      <c r="B95" s="12" t="s">
        <v>542</v>
      </c>
      <c r="C95" s="12"/>
      <c r="D95" s="189" t="s">
        <v>543</v>
      </c>
      <c r="E95" s="11" t="s">
        <v>422</v>
      </c>
      <c r="F95" s="11">
        <v>6</v>
      </c>
      <c r="G95" s="160">
        <v>110.23</v>
      </c>
      <c r="H95" s="159">
        <f t="shared" si="2"/>
        <v>661.38</v>
      </c>
      <c r="I95" s="6"/>
      <c r="J95" s="6"/>
      <c r="K95" s="6"/>
      <c r="L95" s="6"/>
      <c r="M95" s="6"/>
    </row>
    <row r="96" spans="1:13">
      <c r="A96" s="4">
        <v>95</v>
      </c>
      <c r="B96" s="12" t="s">
        <v>544</v>
      </c>
      <c r="C96" s="12"/>
      <c r="D96" s="189" t="s">
        <v>545</v>
      </c>
      <c r="E96" s="11" t="s">
        <v>422</v>
      </c>
      <c r="F96" s="11">
        <v>100</v>
      </c>
      <c r="G96" s="160">
        <v>0.28999999999999998</v>
      </c>
      <c r="H96" s="159">
        <f t="shared" ref="H96:H99" si="3">F96*G96</f>
        <v>28.999999999999996</v>
      </c>
      <c r="I96" s="6"/>
      <c r="J96" s="6"/>
      <c r="K96" s="6"/>
      <c r="L96" s="6"/>
      <c r="M96" s="6"/>
    </row>
    <row r="97" spans="1:13">
      <c r="A97" s="4">
        <v>96</v>
      </c>
      <c r="B97" s="12" t="s">
        <v>546</v>
      </c>
      <c r="C97" s="12"/>
      <c r="D97" s="189" t="s">
        <v>547</v>
      </c>
      <c r="E97" s="11" t="s">
        <v>422</v>
      </c>
      <c r="F97" s="11">
        <v>100</v>
      </c>
      <c r="G97" s="160">
        <v>0.57999999999999996</v>
      </c>
      <c r="H97" s="159">
        <f t="shared" si="3"/>
        <v>57.999999999999993</v>
      </c>
      <c r="I97" s="6"/>
      <c r="J97" s="6"/>
      <c r="K97" s="6"/>
      <c r="L97" s="6"/>
      <c r="M97" s="6"/>
    </row>
    <row r="98" spans="1:13">
      <c r="A98" s="4">
        <v>97</v>
      </c>
      <c r="B98" s="12" t="s">
        <v>548</v>
      </c>
      <c r="C98" s="12"/>
      <c r="D98" s="189" t="s">
        <v>391</v>
      </c>
      <c r="E98" s="11" t="s">
        <v>422</v>
      </c>
      <c r="F98" s="11">
        <v>100</v>
      </c>
      <c r="G98" s="160">
        <v>0.57999999999999996</v>
      </c>
      <c r="H98" s="159">
        <f t="shared" si="3"/>
        <v>57.999999999999993</v>
      </c>
      <c r="I98" s="6"/>
      <c r="J98" s="6"/>
      <c r="K98" s="6"/>
      <c r="L98" s="6"/>
      <c r="M98" s="6"/>
    </row>
    <row r="99" spans="1:13">
      <c r="A99" s="4">
        <v>98</v>
      </c>
      <c r="B99" s="12" t="s">
        <v>549</v>
      </c>
      <c r="C99" s="12"/>
      <c r="D99" s="189" t="s">
        <v>550</v>
      </c>
      <c r="E99" s="11" t="s">
        <v>422</v>
      </c>
      <c r="F99" s="11">
        <v>10</v>
      </c>
      <c r="G99" s="160">
        <v>6.62</v>
      </c>
      <c r="H99" s="159">
        <f t="shared" si="3"/>
        <v>66.2</v>
      </c>
      <c r="I99" s="6"/>
      <c r="J99" s="6"/>
      <c r="K99" s="6"/>
      <c r="L99" s="6"/>
      <c r="M99" s="6"/>
    </row>
    <row r="100" spans="1:13" ht="25.5">
      <c r="A100" s="4">
        <v>99</v>
      </c>
      <c r="B100" s="12" t="s">
        <v>551</v>
      </c>
      <c r="C100" s="12" t="s">
        <v>552</v>
      </c>
      <c r="D100" s="189" t="s">
        <v>206</v>
      </c>
      <c r="E100" s="11" t="s">
        <v>422</v>
      </c>
      <c r="F100" s="11">
        <v>2</v>
      </c>
      <c r="G100" s="160">
        <v>38.01</v>
      </c>
      <c r="H100" s="159">
        <f t="shared" ref="H100:H122" si="4">G100*F100</f>
        <v>76.02</v>
      </c>
      <c r="I100" s="6"/>
      <c r="J100" s="6"/>
      <c r="K100" s="6"/>
      <c r="L100" s="6"/>
      <c r="M100" s="6"/>
    </row>
    <row r="101" spans="1:13" ht="25.5">
      <c r="A101" s="4">
        <v>100</v>
      </c>
      <c r="B101" s="12" t="s">
        <v>553</v>
      </c>
      <c r="C101" s="12" t="s">
        <v>554</v>
      </c>
      <c r="D101" s="189" t="s">
        <v>206</v>
      </c>
      <c r="E101" s="11" t="s">
        <v>422</v>
      </c>
      <c r="F101" s="11">
        <v>5</v>
      </c>
      <c r="G101" s="160">
        <v>23.52</v>
      </c>
      <c r="H101" s="159">
        <f t="shared" si="4"/>
        <v>117.6</v>
      </c>
      <c r="I101" s="6"/>
      <c r="J101" s="6"/>
      <c r="K101" s="6"/>
      <c r="L101" s="6"/>
      <c r="M101" s="6"/>
    </row>
    <row r="102" spans="1:13" ht="38.25">
      <c r="A102" s="4">
        <v>101</v>
      </c>
      <c r="B102" s="12" t="s">
        <v>555</v>
      </c>
      <c r="C102" s="12" t="s">
        <v>556</v>
      </c>
      <c r="D102" s="189" t="s">
        <v>206</v>
      </c>
      <c r="E102" s="11" t="s">
        <v>422</v>
      </c>
      <c r="F102" s="11">
        <v>1</v>
      </c>
      <c r="G102" s="160">
        <v>168.47</v>
      </c>
      <c r="H102" s="159">
        <f t="shared" si="4"/>
        <v>168.47</v>
      </c>
      <c r="I102" s="6"/>
      <c r="J102" s="6"/>
      <c r="K102" s="6"/>
      <c r="L102" s="6"/>
      <c r="M102" s="6"/>
    </row>
    <row r="103" spans="1:13" ht="25.5">
      <c r="A103" s="4">
        <v>102</v>
      </c>
      <c r="B103" s="12" t="s">
        <v>557</v>
      </c>
      <c r="C103" s="12" t="s">
        <v>558</v>
      </c>
      <c r="D103" s="189" t="s">
        <v>206</v>
      </c>
      <c r="E103" s="11" t="s">
        <v>422</v>
      </c>
      <c r="F103" s="11">
        <v>1</v>
      </c>
      <c r="G103" s="160">
        <v>182.65</v>
      </c>
      <c r="H103" s="159">
        <f t="shared" si="4"/>
        <v>182.65</v>
      </c>
      <c r="I103" s="6"/>
      <c r="J103" s="6"/>
      <c r="K103" s="6"/>
      <c r="L103" s="6"/>
      <c r="M103" s="6"/>
    </row>
    <row r="104" spans="1:13">
      <c r="A104" s="4">
        <v>103</v>
      </c>
      <c r="B104" s="12" t="s">
        <v>559</v>
      </c>
      <c r="C104" s="12" t="s">
        <v>560</v>
      </c>
      <c r="D104" s="189" t="s">
        <v>206</v>
      </c>
      <c r="E104" s="11" t="s">
        <v>422</v>
      </c>
      <c r="F104" s="11">
        <v>4</v>
      </c>
      <c r="G104" s="160">
        <v>95.2</v>
      </c>
      <c r="H104" s="159">
        <f t="shared" si="4"/>
        <v>380.8</v>
      </c>
      <c r="I104" s="6"/>
      <c r="J104" s="6"/>
      <c r="K104" s="6"/>
      <c r="L104" s="6"/>
      <c r="M104" s="6"/>
    </row>
    <row r="105" spans="1:13">
      <c r="A105" s="4">
        <v>104</v>
      </c>
      <c r="B105" s="12" t="s">
        <v>561</v>
      </c>
      <c r="C105" s="12" t="s">
        <v>562</v>
      </c>
      <c r="D105" s="189" t="s">
        <v>206</v>
      </c>
      <c r="E105" s="11" t="s">
        <v>422</v>
      </c>
      <c r="F105" s="11">
        <v>4</v>
      </c>
      <c r="G105" s="160">
        <v>228.53</v>
      </c>
      <c r="H105" s="159">
        <f t="shared" si="4"/>
        <v>914.12</v>
      </c>
      <c r="I105" s="6"/>
      <c r="J105" s="6"/>
      <c r="K105" s="6"/>
      <c r="L105" s="6"/>
      <c r="M105" s="6"/>
    </row>
    <row r="106" spans="1:13">
      <c r="A106" s="4">
        <v>105</v>
      </c>
      <c r="B106" s="12" t="s">
        <v>563</v>
      </c>
      <c r="C106" s="12" t="s">
        <v>564</v>
      </c>
      <c r="D106" s="189" t="s">
        <v>565</v>
      </c>
      <c r="E106" s="11" t="s">
        <v>566</v>
      </c>
      <c r="F106" s="11">
        <v>5</v>
      </c>
      <c r="G106" s="160">
        <v>22</v>
      </c>
      <c r="H106" s="159">
        <f t="shared" si="4"/>
        <v>110</v>
      </c>
      <c r="I106" s="6"/>
      <c r="J106" s="6"/>
      <c r="K106" s="6"/>
      <c r="L106" s="6"/>
      <c r="M106" s="6"/>
    </row>
    <row r="107" spans="1:13">
      <c r="A107" s="4">
        <v>106</v>
      </c>
      <c r="B107" s="12" t="s">
        <v>567</v>
      </c>
      <c r="C107" s="12" t="s">
        <v>568</v>
      </c>
      <c r="D107" s="189" t="s">
        <v>206</v>
      </c>
      <c r="E107" s="11" t="s">
        <v>569</v>
      </c>
      <c r="F107" s="11">
        <v>2</v>
      </c>
      <c r="G107" s="160">
        <v>1105.71</v>
      </c>
      <c r="H107" s="159">
        <f t="shared" si="4"/>
        <v>2211.42</v>
      </c>
      <c r="I107" s="6"/>
      <c r="J107" s="6"/>
      <c r="K107" s="6"/>
      <c r="L107" s="6"/>
      <c r="M107" s="6"/>
    </row>
    <row r="108" spans="1:13">
      <c r="A108" s="4">
        <v>107</v>
      </c>
      <c r="B108" s="12" t="s">
        <v>570</v>
      </c>
      <c r="C108" s="12" t="s">
        <v>571</v>
      </c>
      <c r="D108" s="189" t="s">
        <v>206</v>
      </c>
      <c r="E108" s="11" t="s">
        <v>569</v>
      </c>
      <c r="F108" s="11">
        <v>5</v>
      </c>
      <c r="G108" s="160">
        <v>949.63</v>
      </c>
      <c r="H108" s="159">
        <f t="shared" si="4"/>
        <v>4748.1499999999996</v>
      </c>
      <c r="I108" s="6"/>
      <c r="J108" s="6"/>
      <c r="K108" s="6"/>
      <c r="L108" s="6"/>
      <c r="M108" s="6"/>
    </row>
    <row r="109" spans="1:13">
      <c r="A109" s="4">
        <v>108</v>
      </c>
      <c r="B109" s="12" t="s">
        <v>572</v>
      </c>
      <c r="C109" s="12" t="s">
        <v>568</v>
      </c>
      <c r="D109" s="189" t="s">
        <v>573</v>
      </c>
      <c r="E109" s="11" t="s">
        <v>358</v>
      </c>
      <c r="F109" s="11">
        <v>27.12</v>
      </c>
      <c r="G109" s="160">
        <v>37.4</v>
      </c>
      <c r="H109" s="159">
        <f t="shared" si="4"/>
        <v>1014.288</v>
      </c>
      <c r="I109" s="6"/>
      <c r="J109" s="6"/>
      <c r="K109" s="6"/>
      <c r="L109" s="6"/>
      <c r="M109" s="6"/>
    </row>
    <row r="110" spans="1:13">
      <c r="A110" s="4">
        <v>109</v>
      </c>
      <c r="B110" s="12" t="s">
        <v>574</v>
      </c>
      <c r="C110" s="12" t="s">
        <v>575</v>
      </c>
      <c r="D110" s="189" t="s">
        <v>576</v>
      </c>
      <c r="E110" s="11" t="s">
        <v>358</v>
      </c>
      <c r="F110" s="11">
        <v>22.7</v>
      </c>
      <c r="G110" s="160">
        <v>42.95</v>
      </c>
      <c r="H110" s="159">
        <f t="shared" si="4"/>
        <v>974.96500000000003</v>
      </c>
      <c r="I110" s="6"/>
      <c r="J110" s="6"/>
      <c r="K110" s="6"/>
      <c r="L110" s="6"/>
      <c r="M110" s="6"/>
    </row>
    <row r="111" spans="1:13" ht="38.25">
      <c r="A111" s="4">
        <v>110</v>
      </c>
      <c r="B111" s="12" t="s">
        <v>577</v>
      </c>
      <c r="C111" s="12" t="s">
        <v>578</v>
      </c>
      <c r="D111" s="189" t="s">
        <v>579</v>
      </c>
      <c r="E111" s="11" t="s">
        <v>422</v>
      </c>
      <c r="F111" s="11">
        <v>2</v>
      </c>
      <c r="G111" s="160">
        <v>225.13</v>
      </c>
      <c r="H111" s="159">
        <f t="shared" si="4"/>
        <v>450.26</v>
      </c>
      <c r="I111" s="6"/>
      <c r="J111" s="6"/>
      <c r="K111" s="6"/>
      <c r="L111" s="6"/>
      <c r="M111" s="6"/>
    </row>
    <row r="112" spans="1:13" ht="51">
      <c r="A112" s="4">
        <v>111</v>
      </c>
      <c r="B112" s="12" t="s">
        <v>580</v>
      </c>
      <c r="C112" s="12" t="s">
        <v>581</v>
      </c>
      <c r="D112" s="189" t="s">
        <v>206</v>
      </c>
      <c r="E112" s="11" t="s">
        <v>422</v>
      </c>
      <c r="F112" s="11">
        <v>3</v>
      </c>
      <c r="G112" s="160">
        <v>279.85000000000002</v>
      </c>
      <c r="H112" s="159">
        <f t="shared" si="4"/>
        <v>839.55000000000007</v>
      </c>
      <c r="I112" s="6"/>
      <c r="J112" s="6"/>
      <c r="K112" s="6"/>
      <c r="L112" s="6"/>
      <c r="M112" s="6"/>
    </row>
    <row r="113" spans="1:13" ht="25.5">
      <c r="A113" s="4">
        <v>112</v>
      </c>
      <c r="B113" s="12" t="s">
        <v>582</v>
      </c>
      <c r="C113" s="12" t="s">
        <v>583</v>
      </c>
      <c r="D113" s="189" t="s">
        <v>206</v>
      </c>
      <c r="E113" s="11" t="s">
        <v>422</v>
      </c>
      <c r="F113" s="11">
        <v>4</v>
      </c>
      <c r="G113" s="160">
        <v>167.43</v>
      </c>
      <c r="H113" s="159">
        <f t="shared" si="4"/>
        <v>669.72</v>
      </c>
      <c r="I113" s="6"/>
      <c r="J113" s="6"/>
      <c r="K113" s="6"/>
      <c r="L113" s="6"/>
      <c r="M113" s="6"/>
    </row>
    <row r="114" spans="1:13">
      <c r="A114" s="4">
        <v>113</v>
      </c>
      <c r="B114" s="12" t="s">
        <v>584</v>
      </c>
      <c r="C114" s="12" t="s">
        <v>585</v>
      </c>
      <c r="D114" s="189" t="s">
        <v>206</v>
      </c>
      <c r="E114" s="11" t="s">
        <v>422</v>
      </c>
      <c r="F114" s="11">
        <v>8</v>
      </c>
      <c r="G114" s="160">
        <v>17</v>
      </c>
      <c r="H114" s="159">
        <f t="shared" si="4"/>
        <v>136</v>
      </c>
      <c r="I114" s="6"/>
      <c r="J114" s="6"/>
      <c r="K114" s="6"/>
      <c r="L114" s="6"/>
      <c r="M114" s="6"/>
    </row>
    <row r="115" spans="1:13">
      <c r="A115" s="4">
        <v>114</v>
      </c>
      <c r="B115" s="12" t="s">
        <v>586</v>
      </c>
      <c r="C115" s="12" t="s">
        <v>585</v>
      </c>
      <c r="D115" s="189" t="s">
        <v>206</v>
      </c>
      <c r="E115" s="11" t="s">
        <v>422</v>
      </c>
      <c r="F115" s="11">
        <v>25</v>
      </c>
      <c r="G115" s="160">
        <v>27.2</v>
      </c>
      <c r="H115" s="159">
        <f t="shared" si="4"/>
        <v>680</v>
      </c>
      <c r="I115" s="6"/>
      <c r="J115" s="6"/>
      <c r="K115" s="6"/>
      <c r="L115" s="6"/>
      <c r="M115" s="6"/>
    </row>
    <row r="116" spans="1:13">
      <c r="A116" s="4">
        <v>115</v>
      </c>
      <c r="B116" s="12" t="s">
        <v>587</v>
      </c>
      <c r="C116" s="12" t="s">
        <v>588</v>
      </c>
      <c r="D116" s="189" t="s">
        <v>206</v>
      </c>
      <c r="E116" s="11" t="s">
        <v>422</v>
      </c>
      <c r="F116" s="11">
        <v>25</v>
      </c>
      <c r="G116" s="160">
        <v>80.06</v>
      </c>
      <c r="H116" s="159">
        <f t="shared" si="4"/>
        <v>2001.5</v>
      </c>
      <c r="I116" s="6"/>
      <c r="J116" s="6"/>
      <c r="K116" s="6"/>
      <c r="L116" s="6"/>
      <c r="M116" s="6"/>
    </row>
    <row r="117" spans="1:13">
      <c r="A117" s="4">
        <v>116</v>
      </c>
      <c r="B117" s="12" t="s">
        <v>589</v>
      </c>
      <c r="C117" s="12" t="s">
        <v>590</v>
      </c>
      <c r="D117" s="189" t="s">
        <v>206</v>
      </c>
      <c r="E117" s="11" t="s">
        <v>422</v>
      </c>
      <c r="F117" s="11">
        <v>4</v>
      </c>
      <c r="G117" s="160">
        <v>35.42</v>
      </c>
      <c r="H117" s="159">
        <f t="shared" si="4"/>
        <v>141.68</v>
      </c>
      <c r="I117" s="6"/>
      <c r="J117" s="6"/>
      <c r="K117" s="6"/>
      <c r="L117" s="6"/>
      <c r="M117" s="6"/>
    </row>
    <row r="118" spans="1:13">
      <c r="A118" s="4">
        <v>117</v>
      </c>
      <c r="B118" s="12" t="s">
        <v>591</v>
      </c>
      <c r="C118" s="12" t="s">
        <v>592</v>
      </c>
      <c r="D118" s="189" t="s">
        <v>593</v>
      </c>
      <c r="E118" s="11" t="s">
        <v>422</v>
      </c>
      <c r="F118" s="11">
        <v>2</v>
      </c>
      <c r="G118" s="160">
        <v>39</v>
      </c>
      <c r="H118" s="159">
        <f t="shared" si="4"/>
        <v>78</v>
      </c>
      <c r="I118" s="6"/>
      <c r="J118" s="6"/>
      <c r="K118" s="6"/>
      <c r="L118" s="6"/>
      <c r="M118" s="6"/>
    </row>
    <row r="119" spans="1:13">
      <c r="A119" s="4">
        <v>118</v>
      </c>
      <c r="B119" s="12" t="s">
        <v>594</v>
      </c>
      <c r="C119" s="12" t="s">
        <v>594</v>
      </c>
      <c r="D119" s="189" t="s">
        <v>595</v>
      </c>
      <c r="E119" s="11" t="s">
        <v>422</v>
      </c>
      <c r="F119" s="11">
        <v>6</v>
      </c>
      <c r="G119" s="160">
        <v>32.36</v>
      </c>
      <c r="H119" s="159">
        <f t="shared" si="4"/>
        <v>194.16</v>
      </c>
      <c r="I119" s="6"/>
      <c r="J119" s="6"/>
      <c r="K119" s="6"/>
      <c r="L119" s="6"/>
      <c r="M119" s="6"/>
    </row>
    <row r="120" spans="1:13">
      <c r="A120" s="4">
        <v>119</v>
      </c>
      <c r="B120" s="12" t="s">
        <v>596</v>
      </c>
      <c r="C120" s="12" t="s">
        <v>596</v>
      </c>
      <c r="D120" s="189" t="s">
        <v>597</v>
      </c>
      <c r="E120" s="11" t="s">
        <v>422</v>
      </c>
      <c r="F120" s="11">
        <v>6</v>
      </c>
      <c r="G120" s="160">
        <v>16.079999999999998</v>
      </c>
      <c r="H120" s="159">
        <f t="shared" si="4"/>
        <v>96.47999999999999</v>
      </c>
      <c r="I120" s="6"/>
      <c r="J120" s="6"/>
      <c r="K120" s="6"/>
      <c r="L120" s="6"/>
      <c r="M120" s="6"/>
    </row>
    <row r="121" spans="1:13">
      <c r="A121" s="4">
        <v>120</v>
      </c>
      <c r="B121" s="12" t="s">
        <v>598</v>
      </c>
      <c r="C121" s="12" t="s">
        <v>599</v>
      </c>
      <c r="D121" s="189" t="s">
        <v>600</v>
      </c>
      <c r="E121" s="11" t="s">
        <v>422</v>
      </c>
      <c r="F121" s="11">
        <v>6</v>
      </c>
      <c r="G121" s="160">
        <v>3.05</v>
      </c>
      <c r="H121" s="159">
        <f t="shared" si="4"/>
        <v>18.299999999999997</v>
      </c>
      <c r="I121" s="6"/>
      <c r="J121" s="6"/>
      <c r="K121" s="6"/>
      <c r="L121" s="6"/>
      <c r="M121" s="6"/>
    </row>
    <row r="122" spans="1:13">
      <c r="A122" s="4">
        <v>121</v>
      </c>
      <c r="B122" s="12" t="s">
        <v>601</v>
      </c>
      <c r="C122" s="12" t="s">
        <v>602</v>
      </c>
      <c r="D122" s="189" t="s">
        <v>603</v>
      </c>
      <c r="E122" s="11" t="s">
        <v>422</v>
      </c>
      <c r="F122" s="11">
        <v>18</v>
      </c>
      <c r="G122" s="160">
        <v>5.86</v>
      </c>
      <c r="H122" s="159">
        <f t="shared" si="4"/>
        <v>105.48</v>
      </c>
      <c r="I122" s="6"/>
      <c r="J122" s="6"/>
      <c r="K122" s="6"/>
      <c r="L122" s="6"/>
      <c r="M122" s="6"/>
    </row>
    <row r="123" spans="1:13" ht="51">
      <c r="A123" s="4">
        <v>122</v>
      </c>
      <c r="B123" s="12" t="s">
        <v>604</v>
      </c>
      <c r="C123" s="12" t="s">
        <v>605</v>
      </c>
      <c r="D123" s="189" t="s">
        <v>606</v>
      </c>
      <c r="E123" s="11" t="s">
        <v>381</v>
      </c>
      <c r="F123" s="11">
        <v>90</v>
      </c>
      <c r="G123" s="160">
        <v>83.66</v>
      </c>
      <c r="H123" s="159">
        <f t="shared" ref="H123:H160" si="5">G123*F123</f>
        <v>7529.4</v>
      </c>
      <c r="I123" s="6"/>
      <c r="J123" s="6"/>
      <c r="K123" s="6"/>
      <c r="L123" s="6"/>
      <c r="M123" s="6"/>
    </row>
    <row r="124" spans="1:13" ht="51">
      <c r="A124" s="4">
        <v>123</v>
      </c>
      <c r="B124" s="12" t="s">
        <v>607</v>
      </c>
      <c r="C124" s="12" t="s">
        <v>608</v>
      </c>
      <c r="D124" s="189" t="s">
        <v>609</v>
      </c>
      <c r="E124" s="11" t="s">
        <v>381</v>
      </c>
      <c r="F124" s="11">
        <v>90</v>
      </c>
      <c r="G124" s="160">
        <v>40.08</v>
      </c>
      <c r="H124" s="159">
        <f t="shared" si="5"/>
        <v>3607.2</v>
      </c>
      <c r="I124" s="6"/>
      <c r="J124" s="6"/>
      <c r="K124" s="6"/>
      <c r="L124" s="6"/>
      <c r="M124" s="6"/>
    </row>
    <row r="125" spans="1:13" ht="51">
      <c r="A125" s="4">
        <v>124</v>
      </c>
      <c r="B125" s="12" t="s">
        <v>610</v>
      </c>
      <c r="C125" s="12" t="s">
        <v>611</v>
      </c>
      <c r="D125" s="189" t="s">
        <v>612</v>
      </c>
      <c r="E125" s="11" t="s">
        <v>381</v>
      </c>
      <c r="F125" s="11">
        <v>90</v>
      </c>
      <c r="G125" s="160">
        <v>61.65</v>
      </c>
      <c r="H125" s="159">
        <f t="shared" si="5"/>
        <v>5548.5</v>
      </c>
      <c r="I125" s="6"/>
      <c r="J125" s="6"/>
      <c r="K125" s="6"/>
      <c r="L125" s="6"/>
      <c r="M125" s="6"/>
    </row>
    <row r="126" spans="1:13" ht="51">
      <c r="A126" s="4">
        <v>125</v>
      </c>
      <c r="B126" s="12" t="s">
        <v>613</v>
      </c>
      <c r="C126" s="12" t="s">
        <v>614</v>
      </c>
      <c r="D126" s="189" t="s">
        <v>615</v>
      </c>
      <c r="E126" s="11" t="s">
        <v>381</v>
      </c>
      <c r="F126" s="11">
        <v>90</v>
      </c>
      <c r="G126" s="160">
        <v>104.02</v>
      </c>
      <c r="H126" s="159">
        <f t="shared" si="5"/>
        <v>9361.7999999999993</v>
      </c>
      <c r="I126" s="6"/>
      <c r="J126" s="6"/>
      <c r="K126" s="6"/>
      <c r="L126" s="6"/>
      <c r="M126" s="6"/>
    </row>
    <row r="127" spans="1:13" ht="38.25">
      <c r="A127" s="4">
        <v>126</v>
      </c>
      <c r="B127" s="12" t="s">
        <v>616</v>
      </c>
      <c r="C127" s="12" t="s">
        <v>617</v>
      </c>
      <c r="D127" s="189" t="s">
        <v>618</v>
      </c>
      <c r="E127" s="11" t="s">
        <v>381</v>
      </c>
      <c r="F127" s="11">
        <v>120</v>
      </c>
      <c r="G127" s="160">
        <v>2.4300000000000002</v>
      </c>
      <c r="H127" s="159">
        <f t="shared" si="5"/>
        <v>291.60000000000002</v>
      </c>
      <c r="I127" s="6"/>
      <c r="J127" s="6"/>
      <c r="K127" s="6"/>
      <c r="L127" s="6"/>
      <c r="M127" s="6"/>
    </row>
    <row r="128" spans="1:13" ht="38.25">
      <c r="A128" s="4">
        <v>127</v>
      </c>
      <c r="B128" s="12" t="s">
        <v>619</v>
      </c>
      <c r="C128" s="12" t="s">
        <v>617</v>
      </c>
      <c r="D128" s="189" t="s">
        <v>620</v>
      </c>
      <c r="E128" s="11" t="s">
        <v>381</v>
      </c>
      <c r="F128" s="11">
        <v>10</v>
      </c>
      <c r="G128" s="160">
        <v>2.37</v>
      </c>
      <c r="H128" s="159">
        <f t="shared" si="5"/>
        <v>23.700000000000003</v>
      </c>
      <c r="I128" s="6"/>
      <c r="J128" s="6"/>
      <c r="K128" s="6"/>
      <c r="L128" s="6"/>
      <c r="M128" s="6"/>
    </row>
    <row r="129" spans="1:13" ht="38.25">
      <c r="A129" s="4">
        <v>128</v>
      </c>
      <c r="B129" s="12" t="s">
        <v>621</v>
      </c>
      <c r="C129" s="12" t="s">
        <v>617</v>
      </c>
      <c r="D129" s="189" t="s">
        <v>622</v>
      </c>
      <c r="E129" s="11" t="s">
        <v>381</v>
      </c>
      <c r="F129" s="11">
        <v>20</v>
      </c>
      <c r="G129" s="160">
        <v>2.34</v>
      </c>
      <c r="H129" s="159">
        <f t="shared" si="5"/>
        <v>46.8</v>
      </c>
      <c r="I129" s="6"/>
      <c r="J129" s="6"/>
      <c r="K129" s="6"/>
      <c r="L129" s="6"/>
      <c r="M129" s="6"/>
    </row>
    <row r="130" spans="1:13" ht="38.25">
      <c r="A130" s="4">
        <v>129</v>
      </c>
      <c r="B130" s="12" t="s">
        <v>623</v>
      </c>
      <c r="C130" s="12" t="s">
        <v>617</v>
      </c>
      <c r="D130" s="189" t="s">
        <v>624</v>
      </c>
      <c r="E130" s="11" t="s">
        <v>381</v>
      </c>
      <c r="F130" s="11">
        <v>50</v>
      </c>
      <c r="G130" s="160">
        <v>3.13</v>
      </c>
      <c r="H130" s="159">
        <f t="shared" si="5"/>
        <v>156.5</v>
      </c>
      <c r="I130" s="6"/>
      <c r="J130" s="6"/>
      <c r="K130" s="6"/>
      <c r="L130" s="6"/>
      <c r="M130" s="6"/>
    </row>
    <row r="131" spans="1:13" ht="38.25">
      <c r="A131" s="4">
        <v>130</v>
      </c>
      <c r="B131" s="12" t="s">
        <v>625</v>
      </c>
      <c r="C131" s="12" t="s">
        <v>617</v>
      </c>
      <c r="D131" s="189" t="s">
        <v>626</v>
      </c>
      <c r="E131" s="11" t="s">
        <v>381</v>
      </c>
      <c r="F131" s="11">
        <v>50</v>
      </c>
      <c r="G131" s="160">
        <v>4.05</v>
      </c>
      <c r="H131" s="159">
        <f t="shared" si="5"/>
        <v>202.5</v>
      </c>
      <c r="I131" s="6"/>
      <c r="J131" s="6"/>
      <c r="K131" s="6"/>
      <c r="L131" s="6"/>
      <c r="M131" s="6"/>
    </row>
    <row r="132" spans="1:13" ht="25.5">
      <c r="A132" s="4">
        <v>131</v>
      </c>
      <c r="B132" s="12" t="s">
        <v>627</v>
      </c>
      <c r="C132" s="12" t="s">
        <v>628</v>
      </c>
      <c r="D132" s="189" t="s">
        <v>629</v>
      </c>
      <c r="E132" s="11" t="s">
        <v>358</v>
      </c>
      <c r="F132" s="11">
        <v>8.85</v>
      </c>
      <c r="G132" s="160">
        <v>13.12</v>
      </c>
      <c r="H132" s="159">
        <f t="shared" si="5"/>
        <v>116.11199999999999</v>
      </c>
      <c r="I132" s="6"/>
      <c r="J132" s="6"/>
      <c r="K132" s="6"/>
      <c r="L132" s="6"/>
      <c r="M132" s="6"/>
    </row>
    <row r="133" spans="1:13">
      <c r="A133" s="4">
        <v>132</v>
      </c>
      <c r="B133" s="12" t="s">
        <v>630</v>
      </c>
      <c r="C133" s="12" t="s">
        <v>631</v>
      </c>
      <c r="D133" s="189" t="s">
        <v>206</v>
      </c>
      <c r="E133" s="11" t="s">
        <v>422</v>
      </c>
      <c r="F133" s="11">
        <v>10</v>
      </c>
      <c r="G133" s="160">
        <v>43.15</v>
      </c>
      <c r="H133" s="159">
        <f t="shared" si="5"/>
        <v>431.5</v>
      </c>
      <c r="I133" s="6"/>
      <c r="J133" s="6"/>
      <c r="K133" s="6"/>
      <c r="L133" s="6"/>
      <c r="M133" s="6"/>
    </row>
    <row r="134" spans="1:13">
      <c r="A134" s="4">
        <v>133</v>
      </c>
      <c r="B134" s="12" t="s">
        <v>632</v>
      </c>
      <c r="C134" s="12" t="s">
        <v>633</v>
      </c>
      <c r="D134" s="189" t="s">
        <v>206</v>
      </c>
      <c r="E134" s="11" t="s">
        <v>422</v>
      </c>
      <c r="F134" s="11">
        <v>10</v>
      </c>
      <c r="G134" s="160">
        <v>40.93</v>
      </c>
      <c r="H134" s="159">
        <f t="shared" si="5"/>
        <v>409.3</v>
      </c>
      <c r="I134" s="6"/>
      <c r="J134" s="6"/>
      <c r="K134" s="6"/>
      <c r="L134" s="6"/>
      <c r="M134" s="6"/>
    </row>
    <row r="135" spans="1:13" ht="25.5">
      <c r="A135" s="4">
        <v>134</v>
      </c>
      <c r="B135" s="12" t="s">
        <v>634</v>
      </c>
      <c r="C135" s="12" t="s">
        <v>635</v>
      </c>
      <c r="D135" s="189" t="s">
        <v>206</v>
      </c>
      <c r="E135" s="11" t="s">
        <v>422</v>
      </c>
      <c r="F135" s="11">
        <v>5</v>
      </c>
      <c r="G135" s="160">
        <v>549.5</v>
      </c>
      <c r="H135" s="159">
        <f t="shared" si="5"/>
        <v>2747.5</v>
      </c>
      <c r="I135" s="6"/>
      <c r="J135" s="6"/>
      <c r="K135" s="6"/>
      <c r="L135" s="6"/>
      <c r="M135" s="6"/>
    </row>
    <row r="136" spans="1:13" ht="38.25">
      <c r="A136" s="4">
        <v>135</v>
      </c>
      <c r="B136" s="12" t="s">
        <v>634</v>
      </c>
      <c r="C136" s="12" t="s">
        <v>636</v>
      </c>
      <c r="D136" s="189" t="s">
        <v>206</v>
      </c>
      <c r="E136" s="11" t="s">
        <v>422</v>
      </c>
      <c r="F136" s="11">
        <v>1</v>
      </c>
      <c r="G136" s="160">
        <v>490</v>
      </c>
      <c r="H136" s="159">
        <f t="shared" si="5"/>
        <v>490</v>
      </c>
      <c r="I136" s="6"/>
      <c r="J136" s="6"/>
      <c r="K136" s="6"/>
      <c r="L136" s="6"/>
      <c r="M136" s="6"/>
    </row>
    <row r="137" spans="1:13">
      <c r="A137" s="4">
        <v>136</v>
      </c>
      <c r="B137" s="12" t="s">
        <v>637</v>
      </c>
      <c r="C137" s="12" t="s">
        <v>638</v>
      </c>
      <c r="D137" s="189" t="s">
        <v>206</v>
      </c>
      <c r="E137" s="11" t="s">
        <v>381</v>
      </c>
      <c r="F137" s="11">
        <v>2</v>
      </c>
      <c r="G137" s="160">
        <v>64.92</v>
      </c>
      <c r="H137" s="159">
        <f t="shared" si="5"/>
        <v>129.84</v>
      </c>
      <c r="I137" s="6"/>
      <c r="J137" s="6"/>
      <c r="K137" s="6"/>
      <c r="L137" s="6"/>
      <c r="M137" s="6"/>
    </row>
    <row r="138" spans="1:13">
      <c r="A138" s="4">
        <v>137</v>
      </c>
      <c r="B138" s="12" t="s">
        <v>639</v>
      </c>
      <c r="C138" s="12" t="s">
        <v>640</v>
      </c>
      <c r="D138" s="189" t="s">
        <v>206</v>
      </c>
      <c r="E138" s="11" t="s">
        <v>381</v>
      </c>
      <c r="F138" s="11">
        <v>2</v>
      </c>
      <c r="G138" s="160">
        <v>137.33000000000001</v>
      </c>
      <c r="H138" s="159">
        <f t="shared" si="5"/>
        <v>274.66000000000003</v>
      </c>
      <c r="I138" s="6"/>
      <c r="J138" s="6"/>
      <c r="K138" s="6"/>
      <c r="L138" s="6"/>
      <c r="M138" s="6"/>
    </row>
    <row r="139" spans="1:13">
      <c r="A139" s="4">
        <v>138</v>
      </c>
      <c r="B139" s="12" t="s">
        <v>641</v>
      </c>
      <c r="C139" s="12" t="s">
        <v>642</v>
      </c>
      <c r="D139" s="189" t="s">
        <v>206</v>
      </c>
      <c r="E139" s="11" t="s">
        <v>381</v>
      </c>
      <c r="F139" s="11">
        <v>2</v>
      </c>
      <c r="G139" s="160">
        <v>178.12</v>
      </c>
      <c r="H139" s="159">
        <f t="shared" si="5"/>
        <v>356.24</v>
      </c>
      <c r="I139" s="6"/>
      <c r="J139" s="6"/>
      <c r="K139" s="6"/>
      <c r="L139" s="6"/>
      <c r="M139" s="6"/>
    </row>
    <row r="140" spans="1:13">
      <c r="A140" s="4">
        <v>139</v>
      </c>
      <c r="B140" s="12" t="s">
        <v>643</v>
      </c>
      <c r="C140" s="12" t="s">
        <v>644</v>
      </c>
      <c r="D140" s="189" t="s">
        <v>645</v>
      </c>
      <c r="E140" s="11" t="s">
        <v>646</v>
      </c>
      <c r="F140" s="11">
        <v>1</v>
      </c>
      <c r="G140" s="160">
        <v>529.45000000000005</v>
      </c>
      <c r="H140" s="159">
        <f t="shared" si="5"/>
        <v>529.45000000000005</v>
      </c>
      <c r="I140" s="6"/>
      <c r="J140" s="6"/>
      <c r="K140" s="6"/>
      <c r="L140" s="6"/>
      <c r="M140" s="6"/>
    </row>
    <row r="141" spans="1:13">
      <c r="A141" s="4">
        <v>140</v>
      </c>
      <c r="B141" s="12" t="s">
        <v>647</v>
      </c>
      <c r="C141" s="12" t="s">
        <v>648</v>
      </c>
      <c r="D141" s="189" t="s">
        <v>206</v>
      </c>
      <c r="E141" s="11" t="s">
        <v>422</v>
      </c>
      <c r="F141" s="11">
        <v>4</v>
      </c>
      <c r="G141" s="160">
        <v>233.62</v>
      </c>
      <c r="H141" s="159">
        <f t="shared" si="5"/>
        <v>934.48</v>
      </c>
      <c r="I141" s="6"/>
      <c r="J141" s="6"/>
      <c r="K141" s="6"/>
      <c r="L141" s="6"/>
      <c r="M141" s="6"/>
    </row>
    <row r="142" spans="1:13">
      <c r="A142" s="4">
        <v>141</v>
      </c>
      <c r="B142" s="12" t="s">
        <v>649</v>
      </c>
      <c r="C142" s="12" t="s">
        <v>650</v>
      </c>
      <c r="D142" s="189" t="s">
        <v>206</v>
      </c>
      <c r="E142" s="11" t="s">
        <v>422</v>
      </c>
      <c r="F142" s="11">
        <v>1</v>
      </c>
      <c r="G142" s="160">
        <v>720.4</v>
      </c>
      <c r="H142" s="159">
        <f t="shared" si="5"/>
        <v>720.4</v>
      </c>
      <c r="I142" s="6"/>
      <c r="J142" s="6"/>
      <c r="K142" s="6"/>
      <c r="L142" s="6"/>
      <c r="M142" s="6"/>
    </row>
    <row r="143" spans="1:13">
      <c r="A143" s="4">
        <v>142</v>
      </c>
      <c r="B143" s="12" t="s">
        <v>651</v>
      </c>
      <c r="C143" s="12" t="s">
        <v>652</v>
      </c>
      <c r="D143" s="189" t="s">
        <v>206</v>
      </c>
      <c r="E143" s="11" t="s">
        <v>422</v>
      </c>
      <c r="F143" s="11">
        <v>10</v>
      </c>
      <c r="G143" s="160">
        <v>5.9</v>
      </c>
      <c r="H143" s="159">
        <f t="shared" si="5"/>
        <v>59</v>
      </c>
      <c r="I143" s="6"/>
      <c r="J143" s="6"/>
      <c r="K143" s="6"/>
      <c r="L143" s="6"/>
      <c r="M143" s="6"/>
    </row>
    <row r="144" spans="1:13">
      <c r="A144" s="4">
        <v>143</v>
      </c>
      <c r="B144" s="12" t="s">
        <v>653</v>
      </c>
      <c r="C144" s="12" t="s">
        <v>654</v>
      </c>
      <c r="D144" s="189" t="s">
        <v>206</v>
      </c>
      <c r="E144" s="11" t="s">
        <v>422</v>
      </c>
      <c r="F144" s="11">
        <v>1</v>
      </c>
      <c r="G144" s="160">
        <v>324.16000000000003</v>
      </c>
      <c r="H144" s="159">
        <f t="shared" si="5"/>
        <v>324.16000000000003</v>
      </c>
      <c r="I144" s="6"/>
      <c r="J144" s="6"/>
      <c r="K144" s="6"/>
      <c r="L144" s="6"/>
      <c r="M144" s="6"/>
    </row>
    <row r="145" spans="1:13">
      <c r="A145" s="4">
        <v>144</v>
      </c>
      <c r="B145" s="12" t="s">
        <v>655</v>
      </c>
      <c r="C145" s="12" t="s">
        <v>656</v>
      </c>
      <c r="D145" s="189" t="s">
        <v>657</v>
      </c>
      <c r="E145" s="11" t="s">
        <v>422</v>
      </c>
      <c r="F145" s="11">
        <v>2</v>
      </c>
      <c r="G145" s="160">
        <v>55.99</v>
      </c>
      <c r="H145" s="159">
        <f t="shared" si="5"/>
        <v>111.98</v>
      </c>
      <c r="I145" s="6"/>
      <c r="J145" s="6"/>
      <c r="K145" s="6"/>
      <c r="L145" s="6"/>
      <c r="M145" s="6"/>
    </row>
    <row r="146" spans="1:13">
      <c r="A146" s="4">
        <v>145</v>
      </c>
      <c r="B146" s="12" t="s">
        <v>658</v>
      </c>
      <c r="C146" s="12" t="s">
        <v>656</v>
      </c>
      <c r="D146" s="189" t="s">
        <v>659</v>
      </c>
      <c r="E146" s="11" t="s">
        <v>422</v>
      </c>
      <c r="F146" s="11">
        <v>2</v>
      </c>
      <c r="G146" s="160">
        <v>95.18</v>
      </c>
      <c r="H146" s="159">
        <f t="shared" si="5"/>
        <v>190.36</v>
      </c>
      <c r="I146" s="6"/>
      <c r="J146" s="6"/>
      <c r="K146" s="6"/>
      <c r="L146" s="6"/>
      <c r="M146" s="6"/>
    </row>
    <row r="147" spans="1:13">
      <c r="A147" s="4">
        <v>146</v>
      </c>
      <c r="B147" s="12" t="s">
        <v>660</v>
      </c>
      <c r="C147" s="12" t="s">
        <v>661</v>
      </c>
      <c r="D147" s="189" t="s">
        <v>206</v>
      </c>
      <c r="E147" s="11" t="s">
        <v>422</v>
      </c>
      <c r="F147" s="11">
        <v>2</v>
      </c>
      <c r="G147" s="160">
        <v>90.22</v>
      </c>
      <c r="H147" s="159">
        <f t="shared" si="5"/>
        <v>180.44</v>
      </c>
      <c r="I147" s="6"/>
      <c r="J147" s="6"/>
      <c r="K147" s="6"/>
      <c r="L147" s="6"/>
      <c r="M147" s="6"/>
    </row>
    <row r="148" spans="1:13">
      <c r="A148" s="4">
        <v>147</v>
      </c>
      <c r="B148" s="12" t="s">
        <v>660</v>
      </c>
      <c r="C148" s="12" t="s">
        <v>662</v>
      </c>
      <c r="D148" s="189" t="s">
        <v>206</v>
      </c>
      <c r="E148" s="11" t="s">
        <v>422</v>
      </c>
      <c r="F148" s="11">
        <v>2</v>
      </c>
      <c r="G148" s="160">
        <v>131.77000000000001</v>
      </c>
      <c r="H148" s="159">
        <f t="shared" si="5"/>
        <v>263.54000000000002</v>
      </c>
      <c r="I148" s="6"/>
      <c r="J148" s="6"/>
      <c r="K148" s="6"/>
      <c r="L148" s="6"/>
      <c r="M148" s="6"/>
    </row>
    <row r="149" spans="1:13">
      <c r="A149" s="4">
        <v>148</v>
      </c>
      <c r="B149" s="12" t="s">
        <v>660</v>
      </c>
      <c r="C149" s="12" t="s">
        <v>663</v>
      </c>
      <c r="D149" s="189" t="s">
        <v>206</v>
      </c>
      <c r="E149" s="11" t="s">
        <v>422</v>
      </c>
      <c r="F149" s="11">
        <v>2</v>
      </c>
      <c r="G149" s="160">
        <v>213.75</v>
      </c>
      <c r="H149" s="159">
        <f t="shared" si="5"/>
        <v>427.5</v>
      </c>
      <c r="I149" s="6"/>
      <c r="J149" s="6"/>
      <c r="K149" s="6"/>
      <c r="L149" s="6"/>
      <c r="M149" s="6"/>
    </row>
    <row r="150" spans="1:13">
      <c r="A150" s="4">
        <v>149</v>
      </c>
      <c r="B150" s="12" t="s">
        <v>664</v>
      </c>
      <c r="C150" s="12" t="s">
        <v>665</v>
      </c>
      <c r="D150" s="189" t="s">
        <v>206</v>
      </c>
      <c r="E150" s="11" t="s">
        <v>422</v>
      </c>
      <c r="F150" s="11">
        <v>2</v>
      </c>
      <c r="G150" s="160">
        <v>279.3</v>
      </c>
      <c r="H150" s="159">
        <f t="shared" si="5"/>
        <v>558.6</v>
      </c>
      <c r="I150" s="6"/>
      <c r="J150" s="6"/>
      <c r="K150" s="6"/>
      <c r="L150" s="6"/>
      <c r="M150" s="6"/>
    </row>
    <row r="151" spans="1:13" ht="25.5">
      <c r="A151" s="4">
        <v>150</v>
      </c>
      <c r="B151" s="12" t="s">
        <v>666</v>
      </c>
      <c r="C151" s="12" t="s">
        <v>667</v>
      </c>
      <c r="D151" s="189" t="s">
        <v>668</v>
      </c>
      <c r="E151" s="11" t="s">
        <v>422</v>
      </c>
      <c r="F151" s="11">
        <v>1</v>
      </c>
      <c r="G151" s="160">
        <v>116.45</v>
      </c>
      <c r="H151" s="159">
        <f t="shared" si="5"/>
        <v>116.45</v>
      </c>
      <c r="I151" s="6"/>
      <c r="J151" s="6"/>
      <c r="K151" s="6"/>
      <c r="L151" s="6"/>
      <c r="M151" s="6"/>
    </row>
    <row r="152" spans="1:13" ht="25.5">
      <c r="A152" s="4">
        <v>151</v>
      </c>
      <c r="B152" s="12" t="s">
        <v>669</v>
      </c>
      <c r="C152" s="12" t="s">
        <v>670</v>
      </c>
      <c r="D152" s="189" t="s">
        <v>671</v>
      </c>
      <c r="E152" s="11" t="s">
        <v>422</v>
      </c>
      <c r="F152" s="11">
        <v>1</v>
      </c>
      <c r="G152" s="160">
        <v>140.04</v>
      </c>
      <c r="H152" s="159">
        <f t="shared" si="5"/>
        <v>140.04</v>
      </c>
      <c r="I152" s="6"/>
      <c r="J152" s="6"/>
      <c r="K152" s="6"/>
      <c r="L152" s="6"/>
      <c r="M152" s="6"/>
    </row>
    <row r="153" spans="1:13" ht="38.25">
      <c r="A153" s="4">
        <v>152</v>
      </c>
      <c r="B153" s="12" t="s">
        <v>672</v>
      </c>
      <c r="C153" s="12" t="s">
        <v>673</v>
      </c>
      <c r="D153" s="189" t="s">
        <v>206</v>
      </c>
      <c r="E153" s="11" t="s">
        <v>422</v>
      </c>
      <c r="F153" s="11">
        <v>1</v>
      </c>
      <c r="G153" s="160">
        <v>964.39</v>
      </c>
      <c r="H153" s="159">
        <f t="shared" si="5"/>
        <v>964.39</v>
      </c>
      <c r="I153" s="6"/>
      <c r="J153" s="6"/>
      <c r="K153" s="6"/>
      <c r="L153" s="6"/>
      <c r="M153" s="6"/>
    </row>
    <row r="154" spans="1:13" ht="38.25">
      <c r="A154" s="4">
        <v>153</v>
      </c>
      <c r="B154" s="12" t="s">
        <v>674</v>
      </c>
      <c r="C154" s="12" t="s">
        <v>675</v>
      </c>
      <c r="D154" s="189" t="s">
        <v>206</v>
      </c>
      <c r="E154" s="11" t="s">
        <v>422</v>
      </c>
      <c r="F154" s="11">
        <v>1</v>
      </c>
      <c r="G154" s="160">
        <v>4584.38</v>
      </c>
      <c r="H154" s="159">
        <f t="shared" si="5"/>
        <v>4584.38</v>
      </c>
      <c r="I154" s="6"/>
      <c r="J154" s="6"/>
      <c r="K154" s="6"/>
      <c r="L154" s="6"/>
      <c r="M154" s="6"/>
    </row>
    <row r="155" spans="1:13" ht="38.25">
      <c r="A155" s="4">
        <v>154</v>
      </c>
      <c r="B155" s="12" t="s">
        <v>676</v>
      </c>
      <c r="C155" s="12" t="s">
        <v>677</v>
      </c>
      <c r="D155" s="189" t="s">
        <v>206</v>
      </c>
      <c r="E155" s="11" t="s">
        <v>422</v>
      </c>
      <c r="F155" s="11">
        <v>1</v>
      </c>
      <c r="G155" s="160">
        <v>911.24</v>
      </c>
      <c r="H155" s="159">
        <f t="shared" si="5"/>
        <v>911.24</v>
      </c>
      <c r="I155" s="6"/>
      <c r="J155" s="6"/>
      <c r="K155" s="6"/>
      <c r="L155" s="6"/>
      <c r="M155" s="6"/>
    </row>
    <row r="156" spans="1:13">
      <c r="A156" s="4">
        <v>155</v>
      </c>
      <c r="B156" s="12" t="s">
        <v>678</v>
      </c>
      <c r="C156" s="12" t="s">
        <v>679</v>
      </c>
      <c r="D156" s="189" t="s">
        <v>680</v>
      </c>
      <c r="E156" s="11" t="s">
        <v>422</v>
      </c>
      <c r="F156" s="11">
        <v>1</v>
      </c>
      <c r="G156" s="160">
        <v>191.35</v>
      </c>
      <c r="H156" s="159">
        <f t="shared" si="5"/>
        <v>191.35</v>
      </c>
      <c r="I156" s="6"/>
      <c r="J156" s="6"/>
      <c r="K156" s="6"/>
      <c r="L156" s="6"/>
      <c r="M156" s="6"/>
    </row>
    <row r="157" spans="1:13">
      <c r="A157" s="4">
        <v>156</v>
      </c>
      <c r="B157" s="12" t="s">
        <v>681</v>
      </c>
      <c r="C157" s="12" t="s">
        <v>682</v>
      </c>
      <c r="D157" s="189" t="s">
        <v>683</v>
      </c>
      <c r="E157" s="11" t="s">
        <v>518</v>
      </c>
      <c r="F157" s="11">
        <v>5</v>
      </c>
      <c r="G157" s="160">
        <v>35.44</v>
      </c>
      <c r="H157" s="159">
        <f t="shared" si="5"/>
        <v>177.2</v>
      </c>
      <c r="I157" s="6"/>
      <c r="J157" s="6"/>
      <c r="K157" s="6"/>
      <c r="L157" s="6"/>
      <c r="M157" s="6"/>
    </row>
    <row r="158" spans="1:13">
      <c r="A158" s="4">
        <v>157</v>
      </c>
      <c r="B158" s="12" t="s">
        <v>684</v>
      </c>
      <c r="C158" s="12" t="s">
        <v>685</v>
      </c>
      <c r="D158" s="189" t="s">
        <v>686</v>
      </c>
      <c r="E158" s="11" t="s">
        <v>422</v>
      </c>
      <c r="F158" s="11">
        <v>1</v>
      </c>
      <c r="G158" s="160">
        <v>91.64</v>
      </c>
      <c r="H158" s="159">
        <f t="shared" si="5"/>
        <v>91.64</v>
      </c>
      <c r="I158" s="6"/>
      <c r="J158" s="6"/>
      <c r="K158" s="6"/>
      <c r="L158" s="6"/>
      <c r="M158" s="6"/>
    </row>
    <row r="159" spans="1:13">
      <c r="A159" s="4">
        <v>158</v>
      </c>
      <c r="B159" s="12" t="s">
        <v>687</v>
      </c>
      <c r="C159" s="12" t="s">
        <v>688</v>
      </c>
      <c r="D159" s="189" t="s">
        <v>689</v>
      </c>
      <c r="E159" s="11" t="s">
        <v>422</v>
      </c>
      <c r="F159" s="11">
        <v>1</v>
      </c>
      <c r="G159" s="160">
        <v>36.36</v>
      </c>
      <c r="H159" s="159">
        <f t="shared" si="5"/>
        <v>36.36</v>
      </c>
      <c r="I159" s="6"/>
      <c r="J159" s="6"/>
      <c r="K159" s="6"/>
      <c r="L159" s="6"/>
      <c r="M159" s="6"/>
    </row>
    <row r="160" spans="1:13">
      <c r="A160" s="4">
        <v>159</v>
      </c>
      <c r="B160" s="12" t="s">
        <v>690</v>
      </c>
      <c r="C160" s="12" t="s">
        <v>691</v>
      </c>
      <c r="D160" s="189" t="s">
        <v>692</v>
      </c>
      <c r="E160" s="11" t="s">
        <v>518</v>
      </c>
      <c r="F160" s="11">
        <v>5</v>
      </c>
      <c r="G160" s="160">
        <v>47.91</v>
      </c>
      <c r="H160" s="159">
        <f t="shared" si="5"/>
        <v>239.54999999999998</v>
      </c>
      <c r="I160" s="6"/>
      <c r="J160" s="6"/>
      <c r="K160" s="6"/>
      <c r="L160" s="6"/>
      <c r="M160" s="6"/>
    </row>
    <row r="161" spans="1:13">
      <c r="A161" s="192"/>
      <c r="B161" s="192"/>
      <c r="C161" s="192"/>
      <c r="D161" s="192"/>
      <c r="E161" s="192"/>
      <c r="F161" s="192"/>
      <c r="G161" s="192" t="s">
        <v>693</v>
      </c>
      <c r="H161" s="190">
        <f>SUM(H2:H160)</f>
        <v>88770.379400000005</v>
      </c>
      <c r="I161" s="6"/>
      <c r="J161" s="6"/>
      <c r="K161" s="6"/>
      <c r="L161" s="6"/>
      <c r="M161" s="6"/>
    </row>
    <row r="162" spans="1:13">
      <c r="A162" s="195"/>
      <c r="B162" s="195"/>
      <c r="C162" s="195"/>
      <c r="D162" s="195"/>
      <c r="E162" s="195"/>
      <c r="F162" s="195"/>
      <c r="G162" s="195" t="s">
        <v>694</v>
      </c>
      <c r="H162" s="190">
        <f>H161*19.81%</f>
        <v>17585.41215914</v>
      </c>
      <c r="I162" s="6"/>
      <c r="J162" s="6"/>
      <c r="K162" s="6"/>
      <c r="L162" s="6"/>
      <c r="M162" s="6"/>
    </row>
    <row r="163" spans="1:13">
      <c r="A163" s="194"/>
      <c r="B163" s="194"/>
      <c r="C163" s="194"/>
      <c r="D163" s="194"/>
      <c r="E163" s="194"/>
      <c r="F163" s="194"/>
      <c r="G163" s="195" t="s">
        <v>695</v>
      </c>
      <c r="H163" s="190">
        <f>H161+H162</f>
        <v>106355.79155914001</v>
      </c>
      <c r="I163" s="6"/>
      <c r="J163" s="6"/>
      <c r="K163" s="6"/>
      <c r="L163" s="6"/>
      <c r="M163" s="6"/>
    </row>
    <row r="164" spans="1:13">
      <c r="A164" s="193"/>
      <c r="B164" s="194"/>
      <c r="C164" s="194"/>
      <c r="D164" s="194"/>
      <c r="E164" s="194"/>
      <c r="F164" s="194"/>
      <c r="G164" s="195" t="s">
        <v>696</v>
      </c>
      <c r="H164" s="191">
        <f>H163/12</f>
        <v>8862.9826299283341</v>
      </c>
    </row>
    <row r="165" spans="1:13">
      <c r="A165" s="373"/>
      <c r="B165" s="373"/>
      <c r="C165" s="373"/>
      <c r="D165" s="373"/>
      <c r="E165" s="373"/>
      <c r="F165" s="152" t="s">
        <v>697</v>
      </c>
    </row>
    <row r="166" spans="1:13">
      <c r="A166" s="374"/>
      <c r="B166" s="374"/>
      <c r="C166" s="374"/>
      <c r="D166" s="374"/>
      <c r="E166" s="374"/>
      <c r="F166" s="374"/>
    </row>
    <row r="167" spans="1:13">
      <c r="A167" s="374"/>
      <c r="B167" s="374"/>
      <c r="C167" s="374"/>
      <c r="D167" s="374"/>
      <c r="E167" s="374"/>
    </row>
    <row r="168" spans="1:13">
      <c r="A168" s="374"/>
      <c r="B168" s="374"/>
      <c r="C168" s="374"/>
      <c r="D168" s="374"/>
      <c r="E168" s="374"/>
    </row>
    <row r="169" spans="1:13">
      <c r="A169" s="374"/>
      <c r="B169" s="374"/>
      <c r="C169" s="374"/>
      <c r="D169" s="374"/>
      <c r="E169" s="374"/>
    </row>
    <row r="170" spans="1:13">
      <c r="A170" s="374"/>
      <c r="B170" s="374"/>
      <c r="C170" s="374"/>
      <c r="D170" s="374"/>
      <c r="E170" s="374"/>
    </row>
    <row r="171" spans="1:13">
      <c r="A171" s="374"/>
      <c r="B171" s="374"/>
      <c r="C171" s="374"/>
      <c r="D171" s="374"/>
      <c r="E171" s="374"/>
      <c r="F171" s="374"/>
    </row>
    <row r="172" spans="1:13">
      <c r="A172" s="374"/>
      <c r="B172" s="374"/>
      <c r="C172" s="374"/>
      <c r="D172" s="374"/>
      <c r="E172" s="374"/>
      <c r="F172" s="374"/>
    </row>
    <row r="173" spans="1:13">
      <c r="A173" s="374"/>
      <c r="B173" s="374"/>
      <c r="C173" s="374"/>
      <c r="D173" s="374"/>
      <c r="E173" s="374"/>
      <c r="F173" s="374"/>
      <c r="H173" s="151"/>
      <c r="I173" s="6"/>
      <c r="J173" s="6"/>
      <c r="K173" s="6"/>
      <c r="L173" s="6"/>
      <c r="M173" s="6"/>
    </row>
    <row r="174" spans="1:13">
      <c r="B174" s="13"/>
      <c r="C174" s="13"/>
      <c r="D174" s="2"/>
      <c r="F174" s="6"/>
      <c r="G174" s="151"/>
      <c r="H174" s="151"/>
      <c r="I174" s="6"/>
      <c r="J174" s="6"/>
      <c r="K174" s="6"/>
      <c r="L174" s="6"/>
      <c r="M174" s="6"/>
    </row>
    <row r="175" spans="1:13">
      <c r="B175" s="13"/>
      <c r="C175" s="13"/>
      <c r="D175" s="2"/>
      <c r="F175" s="6"/>
      <c r="G175" s="151"/>
      <c r="H175" s="151"/>
      <c r="I175" s="6"/>
      <c r="J175" s="6"/>
      <c r="K175" s="6"/>
      <c r="L175" s="6"/>
      <c r="M175" s="6"/>
    </row>
    <row r="176" spans="1:13">
      <c r="B176" s="13"/>
      <c r="C176" s="13"/>
      <c r="D176" s="2"/>
      <c r="F176" s="6"/>
      <c r="G176" s="151"/>
      <c r="H176" s="151"/>
      <c r="I176" s="6"/>
      <c r="J176" s="6"/>
      <c r="K176" s="6"/>
      <c r="L176" s="6"/>
      <c r="M176" s="6"/>
    </row>
    <row r="177" spans="2:13">
      <c r="B177" s="13"/>
      <c r="C177" s="13"/>
      <c r="D177" s="2"/>
      <c r="F177" s="6"/>
      <c r="G177" s="151"/>
      <c r="H177" s="151"/>
      <c r="I177" s="6"/>
      <c r="J177" s="6"/>
      <c r="K177" s="6"/>
      <c r="L177" s="6"/>
      <c r="M177" s="6"/>
    </row>
    <row r="178" spans="2:13">
      <c r="B178" s="13"/>
      <c r="C178" s="13"/>
      <c r="D178" s="2"/>
      <c r="F178" s="6"/>
      <c r="G178" s="151"/>
      <c r="H178" s="151"/>
      <c r="I178" s="6"/>
      <c r="J178" s="6"/>
      <c r="K178" s="6"/>
      <c r="L178" s="6"/>
      <c r="M178" s="6"/>
    </row>
    <row r="179" spans="2:13">
      <c r="B179" s="13"/>
      <c r="C179" s="13"/>
      <c r="D179" s="2"/>
      <c r="F179" s="6"/>
      <c r="G179" s="151"/>
      <c r="H179" s="151"/>
      <c r="I179" s="6"/>
      <c r="J179" s="6"/>
      <c r="K179" s="6"/>
      <c r="L179" s="6"/>
      <c r="M179" s="6"/>
    </row>
    <row r="180" spans="2:13">
      <c r="B180" s="13"/>
      <c r="C180" s="13"/>
      <c r="D180" s="2"/>
      <c r="F180" s="6"/>
      <c r="G180" s="151"/>
      <c r="H180" s="151"/>
      <c r="I180" s="6"/>
      <c r="J180" s="6"/>
      <c r="K180" s="6"/>
      <c r="L180" s="6"/>
      <c r="M180" s="6"/>
    </row>
    <row r="181" spans="2:13">
      <c r="B181" s="13"/>
      <c r="C181" s="13"/>
      <c r="D181" s="2"/>
      <c r="F181" s="6"/>
      <c r="G181" s="151"/>
      <c r="H181" s="151"/>
      <c r="I181" s="6"/>
      <c r="J181" s="6"/>
      <c r="K181" s="6"/>
      <c r="L181" s="6"/>
      <c r="M181" s="6"/>
    </row>
    <row r="182" spans="2:13">
      <c r="B182" s="13"/>
      <c r="C182" s="13"/>
      <c r="D182" s="2"/>
      <c r="F182" s="6"/>
      <c r="G182" s="151"/>
      <c r="H182" s="151"/>
      <c r="I182" s="6"/>
      <c r="J182" s="6"/>
      <c r="K182" s="6"/>
      <c r="L182" s="6"/>
      <c r="M182" s="6"/>
    </row>
    <row r="183" spans="2:13">
      <c r="B183" s="13"/>
      <c r="C183" s="13"/>
      <c r="D183" s="2"/>
      <c r="F183" s="6"/>
      <c r="G183" s="151"/>
      <c r="H183" s="151"/>
      <c r="I183" s="6"/>
      <c r="J183" s="6"/>
      <c r="K183" s="6"/>
      <c r="L183" s="6"/>
      <c r="M183" s="6"/>
    </row>
    <row r="184" spans="2:13">
      <c r="B184" s="13"/>
      <c r="C184" s="13"/>
      <c r="D184" s="2"/>
      <c r="F184" s="6"/>
      <c r="G184" s="151"/>
      <c r="H184" s="151"/>
      <c r="I184" s="6"/>
      <c r="J184" s="6"/>
      <c r="K184" s="6"/>
      <c r="L184" s="6"/>
      <c r="M184" s="6"/>
    </row>
    <row r="185" spans="2:13">
      <c r="B185" s="13"/>
      <c r="C185" s="13"/>
      <c r="D185" s="2"/>
      <c r="F185" s="6"/>
      <c r="G185" s="151"/>
      <c r="H185" s="151"/>
      <c r="I185" s="6"/>
      <c r="J185" s="6"/>
      <c r="K185" s="6"/>
      <c r="L185" s="6"/>
      <c r="M185" s="6"/>
    </row>
    <row r="186" spans="2:13">
      <c r="B186" s="13"/>
      <c r="C186" s="13"/>
      <c r="D186" s="2"/>
      <c r="F186" s="6"/>
      <c r="G186" s="151"/>
      <c r="H186" s="151"/>
      <c r="I186" s="6"/>
      <c r="J186" s="6"/>
      <c r="K186" s="6"/>
      <c r="L186" s="6"/>
      <c r="M186" s="6"/>
    </row>
    <row r="187" spans="2:13">
      <c r="B187" s="13"/>
      <c r="C187" s="13"/>
      <c r="D187" s="2"/>
      <c r="F187" s="6"/>
      <c r="G187" s="151"/>
      <c r="H187" s="151"/>
      <c r="I187" s="6"/>
      <c r="J187" s="6"/>
      <c r="K187" s="6"/>
      <c r="L187" s="6"/>
      <c r="M187" s="6"/>
    </row>
    <row r="188" spans="2:13">
      <c r="G188" s="151"/>
      <c r="H188" s="151"/>
      <c r="I188" s="6"/>
      <c r="J188" s="6"/>
      <c r="K188" s="6"/>
      <c r="L188" s="6"/>
      <c r="M188" s="6"/>
    </row>
    <row r="189" spans="2:13">
      <c r="G189" s="151"/>
      <c r="H189" s="151"/>
      <c r="I189" s="6"/>
      <c r="J189" s="6"/>
      <c r="K189" s="6"/>
      <c r="L189" s="6"/>
      <c r="M189" s="6"/>
    </row>
    <row r="190" spans="2:13">
      <c r="B190" s="13"/>
      <c r="C190" s="13"/>
      <c r="D190" s="2"/>
      <c r="F190" s="6"/>
      <c r="G190" s="151"/>
      <c r="H190" s="151"/>
      <c r="I190" s="6"/>
      <c r="J190" s="6"/>
      <c r="K190" s="6"/>
      <c r="L190" s="6"/>
      <c r="M190" s="6"/>
    </row>
    <row r="191" spans="2:13">
      <c r="B191" s="13"/>
      <c r="C191" s="13"/>
      <c r="D191" s="2"/>
      <c r="F191" s="6"/>
      <c r="G191" s="151"/>
      <c r="H191" s="151"/>
      <c r="I191" s="6"/>
      <c r="J191" s="6"/>
      <c r="K191" s="6"/>
      <c r="L191" s="6"/>
      <c r="M191" s="6"/>
    </row>
    <row r="192" spans="2:13">
      <c r="B192" s="13"/>
      <c r="C192" s="13"/>
      <c r="D192" s="2"/>
      <c r="F192" s="6"/>
      <c r="G192" s="151"/>
      <c r="H192" s="151"/>
      <c r="I192" s="6"/>
      <c r="J192" s="6"/>
      <c r="K192" s="6"/>
      <c r="L192" s="6"/>
      <c r="M192" s="6"/>
    </row>
    <row r="193" spans="2:13">
      <c r="B193" s="13"/>
      <c r="C193" s="13"/>
      <c r="D193" s="2"/>
      <c r="F193" s="6"/>
      <c r="G193" s="151"/>
      <c r="H193" s="151"/>
      <c r="I193" s="6"/>
      <c r="J193" s="6"/>
      <c r="K193" s="6"/>
      <c r="L193" s="6"/>
      <c r="M193" s="6"/>
    </row>
    <row r="194" spans="2:13">
      <c r="B194" s="13"/>
      <c r="C194" s="13"/>
      <c r="D194" s="2"/>
      <c r="F194" s="6"/>
      <c r="G194" s="151"/>
      <c r="H194" s="151"/>
      <c r="I194" s="6"/>
      <c r="J194" s="6"/>
      <c r="K194" s="6"/>
      <c r="L194" s="6"/>
      <c r="M194" s="6"/>
    </row>
    <row r="195" spans="2:13">
      <c r="B195" s="13"/>
      <c r="C195" s="13"/>
      <c r="D195" s="2"/>
      <c r="F195" s="6"/>
      <c r="G195" s="151"/>
      <c r="H195" s="151"/>
      <c r="I195" s="6"/>
      <c r="J195" s="6"/>
      <c r="K195" s="6"/>
      <c r="L195" s="6"/>
      <c r="M195" s="6"/>
    </row>
    <row r="196" spans="2:13">
      <c r="B196" s="13"/>
      <c r="C196" s="13"/>
      <c r="D196" s="2"/>
      <c r="F196" s="6"/>
      <c r="G196" s="151"/>
      <c r="H196" s="151"/>
      <c r="I196" s="6"/>
      <c r="J196" s="6"/>
      <c r="K196" s="6"/>
      <c r="L196" s="6"/>
      <c r="M196" s="6"/>
    </row>
    <row r="197" spans="2:13">
      <c r="B197" s="13"/>
      <c r="C197" s="13"/>
      <c r="D197" s="2"/>
      <c r="F197" s="6"/>
      <c r="G197" s="151"/>
      <c r="H197" s="151"/>
      <c r="I197" s="6"/>
      <c r="J197" s="6"/>
      <c r="K197" s="6"/>
      <c r="L197" s="6"/>
      <c r="M197" s="6"/>
    </row>
    <row r="198" spans="2:13">
      <c r="B198" s="13"/>
      <c r="C198" s="13"/>
      <c r="D198" s="2"/>
      <c r="F198" s="6"/>
      <c r="G198" s="151"/>
      <c r="H198" s="151"/>
      <c r="I198" s="6"/>
      <c r="J198" s="6"/>
      <c r="K198" s="6"/>
      <c r="L198" s="6"/>
      <c r="M198" s="6"/>
    </row>
    <row r="199" spans="2:13">
      <c r="B199" s="13"/>
      <c r="C199" s="13"/>
      <c r="D199" s="2"/>
      <c r="F199" s="6"/>
      <c r="G199" s="151"/>
      <c r="H199" s="151"/>
      <c r="I199" s="6"/>
      <c r="J199" s="6"/>
      <c r="K199" s="6"/>
      <c r="L199" s="6"/>
      <c r="M199" s="6"/>
    </row>
    <row r="200" spans="2:13">
      <c r="B200" s="13"/>
      <c r="C200" s="13"/>
      <c r="D200" s="2"/>
      <c r="F200" s="6"/>
      <c r="G200" s="151"/>
      <c r="H200" s="151"/>
      <c r="I200" s="6"/>
      <c r="J200" s="6"/>
      <c r="K200" s="6"/>
      <c r="L200" s="6"/>
      <c r="M200" s="6"/>
    </row>
    <row r="201" spans="2:13">
      <c r="B201" s="13"/>
      <c r="C201" s="13"/>
      <c r="D201" s="2"/>
      <c r="F201" s="6"/>
      <c r="G201" s="151"/>
      <c r="H201" s="151"/>
      <c r="I201" s="6"/>
      <c r="J201" s="6"/>
      <c r="K201" s="6"/>
      <c r="L201" s="6"/>
      <c r="M201" s="6"/>
    </row>
    <row r="202" spans="2:13">
      <c r="B202" s="13"/>
      <c r="C202" s="13"/>
      <c r="D202" s="2"/>
      <c r="F202" s="6"/>
      <c r="G202" s="151"/>
      <c r="H202" s="151"/>
      <c r="I202" s="6"/>
      <c r="J202" s="6"/>
      <c r="K202" s="6"/>
      <c r="L202" s="6"/>
      <c r="M202" s="6"/>
    </row>
    <row r="203" spans="2:13">
      <c r="B203" s="13"/>
      <c r="C203" s="13"/>
      <c r="D203" s="2"/>
      <c r="F203" s="6"/>
      <c r="G203" s="151"/>
      <c r="H203" s="151"/>
      <c r="I203" s="6"/>
      <c r="J203" s="6"/>
      <c r="K203" s="6"/>
      <c r="L203" s="6"/>
      <c r="M203" s="6"/>
    </row>
    <row r="204" spans="2:13">
      <c r="B204" s="13"/>
      <c r="C204" s="13"/>
      <c r="D204" s="2"/>
      <c r="F204" s="6"/>
      <c r="G204" s="151"/>
      <c r="H204" s="151"/>
      <c r="I204" s="6"/>
      <c r="J204" s="6"/>
      <c r="K204" s="6"/>
      <c r="L204" s="6"/>
      <c r="M204" s="6"/>
    </row>
    <row r="205" spans="2:13">
      <c r="B205" s="13"/>
      <c r="C205" s="13"/>
      <c r="D205" s="2"/>
      <c r="F205" s="6"/>
      <c r="G205" s="151"/>
      <c r="H205" s="151"/>
      <c r="I205" s="6"/>
      <c r="J205" s="6"/>
      <c r="K205" s="6"/>
      <c r="L205" s="6"/>
      <c r="M205" s="6"/>
    </row>
    <row r="206" spans="2:13">
      <c r="B206" s="13"/>
      <c r="C206" s="13"/>
      <c r="D206" s="2"/>
      <c r="F206" s="6"/>
      <c r="G206" s="151"/>
      <c r="H206" s="151"/>
      <c r="I206" s="6"/>
      <c r="J206" s="6"/>
      <c r="K206" s="6"/>
      <c r="L206" s="6"/>
      <c r="M206" s="6"/>
    </row>
    <row r="207" spans="2:13">
      <c r="B207" s="13"/>
      <c r="C207" s="13"/>
      <c r="D207" s="2"/>
      <c r="F207" s="6"/>
      <c r="G207" s="151"/>
      <c r="H207" s="151"/>
      <c r="I207" s="6"/>
      <c r="J207" s="6"/>
      <c r="K207" s="6"/>
      <c r="L207" s="6"/>
      <c r="M207" s="6"/>
    </row>
    <row r="208" spans="2:13">
      <c r="B208" s="13"/>
      <c r="C208" s="13"/>
      <c r="D208" s="2"/>
      <c r="F208" s="6"/>
      <c r="G208" s="151"/>
      <c r="H208" s="151"/>
      <c r="I208" s="6"/>
      <c r="J208" s="6"/>
      <c r="K208" s="6"/>
      <c r="L208" s="6"/>
      <c r="M208" s="6"/>
    </row>
    <row r="209" spans="2:13">
      <c r="B209" s="13"/>
      <c r="C209" s="13"/>
      <c r="D209" s="2"/>
      <c r="F209" s="6"/>
      <c r="G209" s="151"/>
      <c r="H209" s="151"/>
      <c r="I209" s="6"/>
      <c r="J209" s="6"/>
      <c r="K209" s="6"/>
      <c r="L209" s="6"/>
      <c r="M209" s="6"/>
    </row>
    <row r="210" spans="2:13">
      <c r="B210" s="13"/>
      <c r="C210" s="13"/>
      <c r="D210" s="2"/>
      <c r="F210" s="6"/>
      <c r="G210" s="151"/>
      <c r="H210" s="151"/>
      <c r="I210" s="6"/>
      <c r="J210" s="6"/>
      <c r="K210" s="6"/>
      <c r="L210" s="6"/>
      <c r="M210" s="6"/>
    </row>
    <row r="211" spans="2:13">
      <c r="B211" s="13"/>
      <c r="C211" s="13"/>
      <c r="D211" s="2"/>
      <c r="F211" s="6"/>
      <c r="G211" s="151"/>
      <c r="H211" s="151"/>
      <c r="I211" s="6"/>
      <c r="J211" s="6"/>
      <c r="K211" s="6"/>
      <c r="L211" s="6"/>
      <c r="M211" s="6"/>
    </row>
    <row r="212" spans="2:13">
      <c r="B212" s="13"/>
      <c r="C212" s="13"/>
      <c r="D212" s="2"/>
      <c r="F212" s="6"/>
      <c r="G212" s="151"/>
      <c r="H212" s="151"/>
      <c r="I212" s="6"/>
      <c r="J212" s="6"/>
      <c r="K212" s="6"/>
      <c r="L212" s="6"/>
      <c r="M212" s="6"/>
    </row>
    <row r="213" spans="2:13">
      <c r="B213" s="13"/>
      <c r="C213" s="13"/>
      <c r="D213" s="2"/>
      <c r="F213" s="6"/>
      <c r="G213" s="151"/>
      <c r="H213" s="151"/>
      <c r="I213" s="6"/>
      <c r="J213" s="6"/>
      <c r="K213" s="6"/>
      <c r="L213" s="6"/>
      <c r="M213" s="6"/>
    </row>
    <row r="214" spans="2:13">
      <c r="B214" s="13"/>
      <c r="C214" s="13"/>
      <c r="D214" s="2"/>
      <c r="F214" s="6"/>
      <c r="G214" s="151"/>
      <c r="H214" s="151"/>
      <c r="I214" s="6"/>
      <c r="J214" s="6"/>
      <c r="K214" s="6"/>
      <c r="L214" s="6"/>
      <c r="M214" s="6"/>
    </row>
    <row r="215" spans="2:13">
      <c r="B215" s="13"/>
      <c r="C215" s="13"/>
      <c r="D215" s="2"/>
      <c r="F215" s="6"/>
      <c r="G215" s="151"/>
      <c r="H215" s="151"/>
      <c r="I215" s="6"/>
      <c r="J215" s="6"/>
      <c r="K215" s="6"/>
      <c r="L215" s="6"/>
      <c r="M215" s="6"/>
    </row>
    <row r="216" spans="2:13">
      <c r="B216" s="13"/>
      <c r="C216" s="13"/>
      <c r="D216" s="2"/>
      <c r="F216" s="6"/>
      <c r="G216" s="151"/>
      <c r="H216" s="151"/>
      <c r="I216" s="6"/>
      <c r="J216" s="6"/>
      <c r="K216" s="6"/>
      <c r="L216" s="6"/>
      <c r="M216" s="6"/>
    </row>
    <row r="217" spans="2:13">
      <c r="B217" s="13"/>
      <c r="C217" s="13"/>
      <c r="D217" s="2"/>
      <c r="F217" s="6"/>
      <c r="G217" s="151"/>
      <c r="H217" s="151"/>
      <c r="I217" s="6"/>
      <c r="J217" s="6"/>
      <c r="K217" s="6"/>
      <c r="L217" s="6"/>
      <c r="M217" s="6"/>
    </row>
    <row r="218" spans="2:13">
      <c r="B218" s="13"/>
      <c r="C218" s="13"/>
      <c r="D218" s="2"/>
      <c r="F218" s="6"/>
      <c r="G218" s="151"/>
      <c r="H218" s="151"/>
      <c r="I218" s="6"/>
      <c r="J218" s="6"/>
      <c r="K218" s="6"/>
      <c r="L218" s="6"/>
      <c r="M218" s="6"/>
    </row>
    <row r="219" spans="2:13">
      <c r="B219" s="13"/>
      <c r="C219" s="13"/>
      <c r="D219" s="2"/>
      <c r="F219" s="6"/>
      <c r="G219" s="151"/>
      <c r="H219" s="151"/>
      <c r="I219" s="6"/>
      <c r="J219" s="6"/>
      <c r="K219" s="6"/>
      <c r="L219" s="6"/>
      <c r="M219" s="6"/>
    </row>
    <row r="220" spans="2:13">
      <c r="B220" s="13"/>
      <c r="C220" s="13"/>
      <c r="D220" s="2"/>
      <c r="F220" s="6"/>
      <c r="G220" s="151"/>
      <c r="H220" s="151"/>
      <c r="I220" s="6"/>
      <c r="J220" s="6"/>
      <c r="K220" s="6"/>
      <c r="L220" s="6"/>
      <c r="M220" s="6"/>
    </row>
    <row r="221" spans="2:13">
      <c r="B221" s="13"/>
      <c r="C221" s="13"/>
      <c r="D221" s="2"/>
      <c r="F221" s="6"/>
      <c r="G221" s="151"/>
      <c r="H221" s="151"/>
      <c r="I221" s="6"/>
      <c r="J221" s="6"/>
      <c r="K221" s="6"/>
      <c r="L221" s="6"/>
      <c r="M221" s="6"/>
    </row>
    <row r="222" spans="2:13">
      <c r="B222" s="13"/>
      <c r="C222" s="13"/>
      <c r="D222" s="2"/>
      <c r="F222" s="6"/>
      <c r="G222" s="151"/>
      <c r="H222" s="151"/>
      <c r="I222" s="6"/>
      <c r="J222" s="6"/>
      <c r="K222" s="6"/>
      <c r="L222" s="6"/>
      <c r="M222" s="6"/>
    </row>
    <row r="223" spans="2:13">
      <c r="B223" s="13"/>
      <c r="C223" s="13"/>
      <c r="D223" s="2"/>
      <c r="F223" s="6"/>
      <c r="G223" s="151"/>
      <c r="H223" s="151"/>
      <c r="I223" s="6"/>
      <c r="J223" s="6"/>
      <c r="K223" s="6"/>
      <c r="L223" s="6"/>
      <c r="M223" s="6"/>
    </row>
    <row r="224" spans="2:13">
      <c r="B224" s="13"/>
      <c r="C224" s="13"/>
      <c r="D224" s="2"/>
      <c r="F224" s="6"/>
      <c r="G224" s="151"/>
      <c r="H224" s="151"/>
      <c r="I224" s="6"/>
      <c r="J224" s="6"/>
      <c r="K224" s="6"/>
      <c r="L224" s="6"/>
      <c r="M224" s="6"/>
    </row>
    <row r="225" spans="2:13">
      <c r="B225" s="13"/>
      <c r="C225" s="13"/>
      <c r="D225" s="2"/>
      <c r="F225" s="6"/>
      <c r="G225" s="151"/>
      <c r="H225" s="151"/>
      <c r="I225" s="6"/>
      <c r="J225" s="6"/>
      <c r="K225" s="6"/>
      <c r="L225" s="6"/>
      <c r="M225" s="6"/>
    </row>
    <row r="226" spans="2:13">
      <c r="B226" s="13"/>
      <c r="C226" s="13"/>
      <c r="D226" s="2"/>
      <c r="F226" s="6"/>
      <c r="G226" s="151"/>
      <c r="H226" s="151"/>
      <c r="I226" s="6"/>
      <c r="J226" s="6"/>
      <c r="K226" s="6"/>
      <c r="L226" s="6"/>
      <c r="M226" s="6"/>
    </row>
    <row r="227" spans="2:13">
      <c r="B227" s="13"/>
      <c r="C227" s="13"/>
      <c r="D227" s="2"/>
      <c r="F227" s="6"/>
      <c r="G227" s="151"/>
      <c r="H227" s="151"/>
      <c r="I227" s="6"/>
      <c r="J227" s="6"/>
      <c r="K227" s="6"/>
      <c r="L227" s="6"/>
      <c r="M227" s="6"/>
    </row>
    <row r="228" spans="2:13">
      <c r="B228" s="13"/>
      <c r="C228" s="13"/>
      <c r="D228" s="2"/>
      <c r="F228" s="6"/>
      <c r="G228" s="151"/>
    </row>
    <row r="229" spans="2:13">
      <c r="B229" s="13"/>
      <c r="C229" s="13"/>
      <c r="D229" s="2"/>
      <c r="F229" s="6"/>
      <c r="H229" s="151"/>
      <c r="I229" s="6"/>
      <c r="J229" s="6"/>
      <c r="K229" s="6"/>
      <c r="L229" s="6"/>
      <c r="M229" s="6"/>
    </row>
    <row r="230" spans="2:13">
      <c r="B230" s="13"/>
      <c r="C230" s="13"/>
      <c r="D230" s="2"/>
      <c r="F230" s="6"/>
      <c r="G230" s="151"/>
      <c r="H230" s="151"/>
      <c r="I230" s="6"/>
      <c r="J230" s="6"/>
      <c r="K230" s="6"/>
      <c r="L230" s="6"/>
      <c r="M230" s="6"/>
    </row>
    <row r="231" spans="2:13">
      <c r="B231" s="13"/>
      <c r="C231" s="13"/>
      <c r="D231" s="2"/>
      <c r="F231" s="6"/>
      <c r="G231" s="151"/>
      <c r="H231" s="151"/>
      <c r="I231" s="6"/>
      <c r="J231" s="6"/>
      <c r="K231" s="6"/>
      <c r="L231" s="6"/>
      <c r="M231" s="6"/>
    </row>
    <row r="232" spans="2:13">
      <c r="B232" s="13"/>
      <c r="C232" s="13"/>
      <c r="D232" s="2"/>
      <c r="F232" s="6"/>
      <c r="G232" s="151"/>
      <c r="H232" s="151"/>
      <c r="I232" s="6"/>
      <c r="J232" s="6"/>
      <c r="K232" s="6"/>
      <c r="L232" s="6"/>
      <c r="M232" s="6"/>
    </row>
    <row r="233" spans="2:13">
      <c r="B233" s="13"/>
      <c r="C233" s="13"/>
      <c r="D233" s="2"/>
      <c r="F233" s="6"/>
      <c r="G233" s="151"/>
      <c r="H233" s="151"/>
      <c r="I233" s="6"/>
      <c r="J233" s="6"/>
      <c r="K233" s="6"/>
      <c r="L233" s="6"/>
      <c r="M233" s="6"/>
    </row>
    <row r="234" spans="2:13">
      <c r="B234" s="13"/>
      <c r="C234" s="13"/>
      <c r="D234" s="2"/>
      <c r="F234" s="6"/>
      <c r="G234" s="151"/>
      <c r="H234" s="151"/>
      <c r="I234" s="6"/>
      <c r="J234" s="6"/>
      <c r="K234" s="6"/>
      <c r="L234" s="6"/>
      <c r="M234" s="6"/>
    </row>
    <row r="235" spans="2:13">
      <c r="B235" s="13"/>
      <c r="C235" s="13"/>
      <c r="D235" s="2"/>
      <c r="F235" s="6"/>
      <c r="G235" s="151"/>
      <c r="H235" s="151"/>
      <c r="I235" s="6"/>
      <c r="J235" s="6"/>
      <c r="K235" s="6"/>
      <c r="L235" s="6"/>
      <c r="M235" s="6"/>
    </row>
    <row r="236" spans="2:13">
      <c r="B236" s="13"/>
      <c r="C236" s="13"/>
      <c r="D236" s="2"/>
      <c r="F236" s="6"/>
      <c r="G236" s="151"/>
      <c r="H236" s="151"/>
      <c r="I236" s="6"/>
      <c r="J236" s="6"/>
      <c r="K236" s="6"/>
      <c r="L236" s="6"/>
      <c r="M236" s="6"/>
    </row>
    <row r="237" spans="2:13">
      <c r="B237" s="13"/>
      <c r="C237" s="13"/>
      <c r="D237" s="2"/>
      <c r="F237" s="6"/>
      <c r="G237" s="151"/>
      <c r="H237" s="151"/>
      <c r="I237" s="6"/>
      <c r="J237" s="6"/>
      <c r="K237" s="6"/>
      <c r="L237" s="6"/>
      <c r="M237" s="6"/>
    </row>
    <row r="238" spans="2:13">
      <c r="B238" s="13"/>
      <c r="C238" s="13"/>
      <c r="D238" s="2"/>
      <c r="F238" s="6"/>
      <c r="G238" s="151"/>
      <c r="H238" s="151"/>
      <c r="I238" s="6"/>
      <c r="J238" s="6"/>
      <c r="K238" s="6"/>
      <c r="L238" s="6"/>
      <c r="M238" s="6"/>
    </row>
    <row r="239" spans="2:13">
      <c r="B239" s="13"/>
      <c r="C239" s="13"/>
      <c r="D239" s="2"/>
      <c r="F239" s="6"/>
      <c r="G239" s="151"/>
      <c r="H239" s="151"/>
      <c r="I239" s="6"/>
      <c r="J239" s="6"/>
      <c r="K239" s="6"/>
      <c r="L239" s="6"/>
      <c r="M239" s="6"/>
    </row>
    <row r="240" spans="2:13">
      <c r="B240" s="13"/>
      <c r="C240" s="13"/>
      <c r="D240" s="2"/>
      <c r="F240" s="6"/>
      <c r="G240" s="151"/>
      <c r="H240" s="151"/>
      <c r="I240" s="6"/>
      <c r="J240" s="6"/>
      <c r="K240" s="6"/>
      <c r="L240" s="6"/>
      <c r="M240" s="6"/>
    </row>
    <row r="241" spans="2:13">
      <c r="B241" s="13"/>
      <c r="C241" s="13"/>
      <c r="D241" s="2"/>
      <c r="F241" s="6"/>
      <c r="G241" s="151"/>
      <c r="H241" s="151"/>
      <c r="I241" s="6"/>
      <c r="J241" s="6"/>
      <c r="K241" s="6"/>
      <c r="L241" s="6"/>
      <c r="M241" s="6"/>
    </row>
    <row r="242" spans="2:13">
      <c r="B242" s="13"/>
      <c r="C242" s="13"/>
      <c r="D242" s="2"/>
      <c r="F242" s="6"/>
      <c r="G242" s="151"/>
      <c r="H242" s="151"/>
      <c r="I242" s="6"/>
      <c r="J242" s="6"/>
      <c r="K242" s="6"/>
      <c r="L242" s="6"/>
      <c r="M242" s="6"/>
    </row>
    <row r="243" spans="2:13">
      <c r="B243" s="13"/>
      <c r="C243" s="13"/>
      <c r="D243" s="2"/>
      <c r="F243" s="6"/>
      <c r="G243" s="151"/>
      <c r="H243" s="151"/>
      <c r="I243" s="6"/>
      <c r="J243" s="6"/>
      <c r="K243" s="6"/>
      <c r="L243" s="6"/>
      <c r="M243" s="6"/>
    </row>
    <row r="244" spans="2:13">
      <c r="B244" s="13"/>
      <c r="C244" s="13"/>
      <c r="D244" s="2"/>
      <c r="F244" s="6"/>
      <c r="G244" s="151"/>
      <c r="H244" s="151"/>
      <c r="I244" s="6"/>
      <c r="J244" s="6"/>
      <c r="K244" s="6"/>
      <c r="L244" s="6"/>
      <c r="M244" s="6"/>
    </row>
    <row r="245" spans="2:13">
      <c r="B245" s="13"/>
      <c r="C245" s="13"/>
      <c r="D245" s="2"/>
      <c r="F245" s="6"/>
      <c r="G245" s="151"/>
      <c r="H245" s="151"/>
      <c r="I245" s="6"/>
      <c r="J245" s="6"/>
      <c r="K245" s="6"/>
      <c r="L245" s="6"/>
      <c r="M245" s="6"/>
    </row>
    <row r="246" spans="2:13">
      <c r="B246" s="13"/>
      <c r="C246" s="13"/>
      <c r="D246" s="2"/>
      <c r="F246" s="6"/>
      <c r="G246" s="151"/>
      <c r="H246" s="151"/>
      <c r="I246" s="6"/>
      <c r="J246" s="6"/>
      <c r="K246" s="6"/>
      <c r="L246" s="6"/>
      <c r="M246" s="6"/>
    </row>
    <row r="247" spans="2:13">
      <c r="B247" s="13"/>
      <c r="C247" s="13"/>
      <c r="D247" s="2"/>
      <c r="F247" s="6"/>
      <c r="G247" s="151"/>
      <c r="H247" s="151"/>
      <c r="I247" s="6"/>
      <c r="J247" s="6"/>
      <c r="K247" s="6"/>
      <c r="L247" s="6"/>
      <c r="M247" s="6"/>
    </row>
    <row r="248" spans="2:13">
      <c r="B248" s="13"/>
      <c r="C248" s="13"/>
      <c r="D248" s="2"/>
      <c r="F248" s="6"/>
      <c r="G248" s="151"/>
      <c r="H248" s="151"/>
      <c r="I248" s="6"/>
      <c r="J248" s="6"/>
      <c r="K248" s="6"/>
      <c r="L248" s="6"/>
      <c r="M248" s="6"/>
    </row>
    <row r="249" spans="2:13">
      <c r="B249" s="13"/>
      <c r="C249" s="13"/>
      <c r="D249" s="2"/>
      <c r="F249" s="6"/>
      <c r="G249" s="151"/>
      <c r="H249" s="151"/>
      <c r="I249" s="6"/>
      <c r="J249" s="6"/>
      <c r="K249" s="6"/>
      <c r="L249" s="6"/>
      <c r="M249" s="6"/>
    </row>
    <row r="250" spans="2:13">
      <c r="B250" s="13"/>
      <c r="C250" s="13"/>
      <c r="D250" s="2"/>
      <c r="F250" s="6"/>
      <c r="G250" s="151"/>
      <c r="H250" s="151"/>
      <c r="I250" s="6"/>
      <c r="J250" s="6"/>
      <c r="K250" s="6"/>
      <c r="L250" s="6"/>
      <c r="M250" s="6"/>
    </row>
    <row r="251" spans="2:13">
      <c r="B251" s="13"/>
      <c r="C251" s="13"/>
      <c r="D251" s="2"/>
      <c r="F251" s="6"/>
      <c r="G251" s="151"/>
      <c r="H251" s="151"/>
      <c r="I251" s="6"/>
      <c r="J251" s="6"/>
      <c r="K251" s="6"/>
      <c r="L251" s="6"/>
      <c r="M251" s="6"/>
    </row>
    <row r="252" spans="2:13">
      <c r="B252" s="13"/>
      <c r="C252" s="13"/>
      <c r="D252" s="2"/>
      <c r="F252" s="6"/>
      <c r="G252" s="151"/>
      <c r="H252" s="151"/>
      <c r="I252" s="6"/>
      <c r="J252" s="6"/>
      <c r="K252" s="6"/>
      <c r="L252" s="6"/>
      <c r="M252" s="6"/>
    </row>
    <row r="253" spans="2:13">
      <c r="B253" s="13"/>
      <c r="C253" s="13"/>
      <c r="D253" s="2"/>
      <c r="F253" s="6"/>
      <c r="G253" s="151"/>
      <c r="H253" s="151"/>
      <c r="I253" s="6"/>
      <c r="J253" s="6"/>
      <c r="K253" s="6"/>
      <c r="L253" s="6"/>
      <c r="M253" s="6"/>
    </row>
    <row r="254" spans="2:13">
      <c r="B254" s="13"/>
      <c r="C254" s="13"/>
      <c r="D254" s="2"/>
      <c r="F254" s="6"/>
      <c r="G254" s="151"/>
      <c r="H254" s="151"/>
      <c r="I254" s="6"/>
      <c r="J254" s="6"/>
      <c r="K254" s="6"/>
      <c r="L254" s="6"/>
      <c r="M254" s="6"/>
    </row>
    <row r="255" spans="2:13">
      <c r="B255" s="13"/>
      <c r="C255" s="13"/>
      <c r="D255" s="2"/>
      <c r="F255" s="6"/>
      <c r="G255" s="151"/>
      <c r="H255" s="151"/>
      <c r="I255" s="6"/>
      <c r="J255" s="6"/>
      <c r="K255" s="6"/>
      <c r="L255" s="6"/>
      <c r="M255" s="6"/>
    </row>
    <row r="256" spans="2:13">
      <c r="B256" s="13"/>
      <c r="C256" s="13"/>
      <c r="D256" s="2"/>
      <c r="F256" s="6"/>
      <c r="G256" s="151"/>
      <c r="H256" s="151"/>
      <c r="I256" s="6"/>
      <c r="J256" s="6"/>
      <c r="K256" s="6"/>
      <c r="L256" s="6"/>
      <c r="M256" s="6"/>
    </row>
    <row r="257" spans="2:13">
      <c r="B257" s="13"/>
      <c r="C257" s="13"/>
      <c r="D257" s="2"/>
      <c r="F257" s="6"/>
      <c r="G257" s="151"/>
      <c r="H257" s="151"/>
      <c r="I257" s="6"/>
      <c r="J257" s="6"/>
      <c r="K257" s="6"/>
      <c r="L257" s="6"/>
      <c r="M257" s="6"/>
    </row>
    <row r="258" spans="2:13">
      <c r="B258" s="13"/>
      <c r="C258" s="13"/>
      <c r="D258" s="2"/>
      <c r="F258" s="6"/>
      <c r="G258" s="151"/>
      <c r="H258" s="151"/>
      <c r="I258" s="6"/>
      <c r="J258" s="6"/>
      <c r="K258" s="6"/>
      <c r="L258" s="6"/>
      <c r="M258" s="6"/>
    </row>
    <row r="259" spans="2:13">
      <c r="B259" s="13"/>
      <c r="C259" s="13"/>
      <c r="D259" s="2"/>
      <c r="F259" s="6"/>
      <c r="G259" s="151"/>
      <c r="H259" s="151"/>
      <c r="I259" s="6"/>
      <c r="J259" s="6"/>
      <c r="K259" s="6"/>
      <c r="L259" s="6"/>
      <c r="M259" s="6"/>
    </row>
    <row r="260" spans="2:13">
      <c r="B260" s="13"/>
      <c r="C260" s="13"/>
      <c r="D260" s="2"/>
      <c r="F260" s="6"/>
      <c r="G260" s="151"/>
      <c r="H260" s="151"/>
      <c r="I260" s="6"/>
      <c r="J260" s="6"/>
      <c r="K260" s="6"/>
      <c r="L260" s="6"/>
      <c r="M260" s="6"/>
    </row>
    <row r="261" spans="2:13">
      <c r="B261" s="13"/>
      <c r="C261" s="13"/>
      <c r="D261" s="2"/>
      <c r="F261" s="6"/>
      <c r="G261" s="151"/>
      <c r="H261" s="151"/>
      <c r="I261" s="6"/>
      <c r="J261" s="6"/>
      <c r="K261" s="6"/>
      <c r="L261" s="6"/>
      <c r="M261" s="6"/>
    </row>
    <row r="262" spans="2:13">
      <c r="B262" s="13"/>
      <c r="C262" s="13"/>
      <c r="D262" s="2"/>
      <c r="F262" s="6"/>
      <c r="G262" s="151"/>
      <c r="H262" s="151"/>
      <c r="I262" s="6"/>
      <c r="J262" s="6"/>
      <c r="K262" s="6"/>
      <c r="L262" s="6"/>
      <c r="M262" s="6"/>
    </row>
    <row r="263" spans="2:13">
      <c r="B263" s="13"/>
      <c r="C263" s="13"/>
      <c r="D263" s="2"/>
      <c r="F263" s="6"/>
      <c r="G263" s="151"/>
      <c r="H263" s="151"/>
      <c r="I263" s="6"/>
      <c r="J263" s="6"/>
      <c r="K263" s="6"/>
      <c r="L263" s="6"/>
      <c r="M263" s="6"/>
    </row>
    <row r="264" spans="2:13">
      <c r="B264" s="13"/>
      <c r="C264" s="13"/>
      <c r="D264" s="2"/>
      <c r="F264" s="6"/>
      <c r="G264" s="151"/>
      <c r="H264" s="151"/>
      <c r="I264" s="6"/>
      <c r="J264" s="6"/>
      <c r="K264" s="6"/>
      <c r="L264" s="6"/>
      <c r="M264" s="6"/>
    </row>
    <row r="265" spans="2:13">
      <c r="B265" s="13"/>
      <c r="C265" s="13"/>
      <c r="D265" s="2"/>
      <c r="F265" s="6"/>
      <c r="G265" s="151"/>
      <c r="H265" s="151"/>
      <c r="I265" s="6"/>
      <c r="J265" s="6"/>
      <c r="K265" s="6"/>
      <c r="L265" s="6"/>
      <c r="M265" s="6"/>
    </row>
    <row r="266" spans="2:13">
      <c r="B266" s="13"/>
      <c r="C266" s="13"/>
      <c r="D266" s="2"/>
      <c r="F266" s="6"/>
      <c r="G266" s="151"/>
      <c r="H266" s="151"/>
      <c r="I266" s="6"/>
      <c r="J266" s="6"/>
      <c r="K266" s="6"/>
      <c r="L266" s="6"/>
      <c r="M266" s="6"/>
    </row>
    <row r="267" spans="2:13">
      <c r="B267" s="13"/>
      <c r="C267" s="13"/>
      <c r="D267" s="2"/>
      <c r="F267" s="6"/>
      <c r="G267" s="151"/>
      <c r="H267" s="151"/>
      <c r="I267" s="6"/>
      <c r="J267" s="6"/>
      <c r="K267" s="6"/>
      <c r="L267" s="6"/>
      <c r="M267" s="6"/>
    </row>
    <row r="268" spans="2:13">
      <c r="B268" s="13"/>
      <c r="C268" s="13"/>
      <c r="D268" s="2"/>
      <c r="F268" s="6"/>
      <c r="G268" s="151"/>
      <c r="H268" s="151"/>
      <c r="I268" s="6"/>
      <c r="J268" s="6"/>
      <c r="K268" s="6"/>
      <c r="L268" s="6"/>
      <c r="M268" s="6"/>
    </row>
    <row r="269" spans="2:13">
      <c r="B269" s="13"/>
      <c r="C269" s="13"/>
      <c r="D269" s="2"/>
      <c r="F269" s="6"/>
      <c r="G269" s="151"/>
      <c r="H269" s="151"/>
      <c r="I269" s="6"/>
      <c r="J269" s="6"/>
      <c r="K269" s="6"/>
      <c r="L269" s="6"/>
      <c r="M269" s="6"/>
    </row>
    <row r="270" spans="2:13">
      <c r="B270" s="13"/>
      <c r="C270" s="13"/>
      <c r="D270" s="2"/>
      <c r="F270" s="6"/>
      <c r="G270" s="151"/>
      <c r="H270" s="151"/>
      <c r="I270" s="6"/>
      <c r="J270" s="6"/>
      <c r="K270" s="6"/>
      <c r="L270" s="6"/>
      <c r="M270" s="6"/>
    </row>
    <row r="271" spans="2:13">
      <c r="B271" s="13"/>
      <c r="C271" s="13"/>
      <c r="D271" s="2"/>
      <c r="F271" s="6"/>
      <c r="G271" s="151"/>
      <c r="H271" s="151"/>
      <c r="I271" s="6"/>
      <c r="J271" s="6"/>
      <c r="K271" s="6"/>
      <c r="L271" s="6"/>
      <c r="M271" s="6"/>
    </row>
    <row r="272" spans="2:13">
      <c r="B272" s="13"/>
      <c r="C272" s="13"/>
      <c r="D272" s="2"/>
      <c r="F272" s="6"/>
      <c r="G272" s="151"/>
      <c r="H272" s="151"/>
      <c r="I272" s="6"/>
      <c r="J272" s="6"/>
      <c r="K272" s="6"/>
      <c r="L272" s="6"/>
      <c r="M272" s="6"/>
    </row>
    <row r="273" spans="2:13">
      <c r="B273" s="13"/>
      <c r="C273" s="13"/>
      <c r="D273" s="2"/>
      <c r="F273" s="6"/>
      <c r="G273" s="151"/>
      <c r="H273" s="151"/>
      <c r="I273" s="6"/>
      <c r="J273" s="6"/>
      <c r="K273" s="6"/>
      <c r="L273" s="6"/>
      <c r="M273" s="6"/>
    </row>
    <row r="274" spans="2:13">
      <c r="B274" s="13"/>
      <c r="C274" s="13"/>
      <c r="D274" s="2"/>
      <c r="F274" s="6"/>
      <c r="G274" s="151"/>
      <c r="H274" s="151"/>
      <c r="I274" s="6"/>
      <c r="J274" s="6"/>
      <c r="K274" s="6"/>
      <c r="L274" s="6"/>
      <c r="M274" s="6"/>
    </row>
    <row r="275" spans="2:13">
      <c r="B275" s="13"/>
      <c r="C275" s="13"/>
      <c r="D275" s="2"/>
      <c r="F275" s="6"/>
      <c r="G275" s="151"/>
      <c r="H275" s="151"/>
      <c r="I275" s="6"/>
      <c r="J275" s="6"/>
      <c r="K275" s="6"/>
      <c r="L275" s="6"/>
      <c r="M275" s="6"/>
    </row>
    <row r="276" spans="2:13">
      <c r="B276" s="13"/>
      <c r="C276" s="13"/>
      <c r="D276" s="2"/>
      <c r="F276" s="6"/>
      <c r="G276" s="151"/>
      <c r="H276" s="151"/>
      <c r="I276" s="6"/>
      <c r="J276" s="6"/>
      <c r="K276" s="6"/>
      <c r="L276" s="6"/>
      <c r="M276" s="6"/>
    </row>
    <row r="277" spans="2:13">
      <c r="B277" s="13"/>
      <c r="C277" s="13"/>
      <c r="D277" s="2"/>
      <c r="F277" s="6"/>
      <c r="G277" s="151"/>
      <c r="H277" s="151"/>
      <c r="I277" s="6"/>
      <c r="J277" s="6"/>
      <c r="K277" s="6"/>
      <c r="L277" s="6"/>
      <c r="M277" s="6"/>
    </row>
    <row r="278" spans="2:13">
      <c r="B278" s="13"/>
      <c r="C278" s="13"/>
      <c r="D278" s="2"/>
      <c r="F278" s="6"/>
      <c r="G278" s="151"/>
      <c r="H278" s="151"/>
      <c r="I278" s="6"/>
      <c r="J278" s="6"/>
      <c r="K278" s="6"/>
      <c r="L278" s="6"/>
      <c r="M278" s="6"/>
    </row>
    <row r="279" spans="2:13">
      <c r="B279" s="13"/>
      <c r="C279" s="13"/>
      <c r="D279" s="2"/>
      <c r="F279" s="6"/>
      <c r="G279" s="151"/>
      <c r="H279" s="151"/>
      <c r="I279" s="6"/>
      <c r="J279" s="6"/>
      <c r="K279" s="6"/>
      <c r="L279" s="6"/>
      <c r="M279" s="6"/>
    </row>
    <row r="280" spans="2:13">
      <c r="B280" s="13"/>
      <c r="C280" s="13"/>
      <c r="D280" s="2"/>
      <c r="F280" s="6"/>
      <c r="G280" s="151"/>
      <c r="H280" s="151"/>
      <c r="I280" s="6"/>
      <c r="J280" s="6"/>
      <c r="K280" s="6"/>
      <c r="L280" s="6"/>
      <c r="M280" s="6"/>
    </row>
    <row r="281" spans="2:13">
      <c r="B281" s="13"/>
      <c r="C281" s="13"/>
      <c r="D281" s="2"/>
      <c r="F281" s="6"/>
      <c r="G281" s="151"/>
      <c r="H281" s="151"/>
      <c r="I281" s="6"/>
      <c r="J281" s="6"/>
      <c r="K281" s="6"/>
      <c r="L281" s="6"/>
      <c r="M281" s="6"/>
    </row>
    <row r="282" spans="2:13">
      <c r="B282" s="13"/>
      <c r="C282" s="13"/>
      <c r="D282" s="2"/>
      <c r="F282" s="6"/>
      <c r="G282" s="151"/>
      <c r="H282" s="151"/>
      <c r="I282" s="6"/>
      <c r="J282" s="6"/>
      <c r="K282" s="6"/>
      <c r="L282" s="6"/>
      <c r="M282" s="6"/>
    </row>
    <row r="283" spans="2:13">
      <c r="B283" s="13"/>
      <c r="C283" s="13"/>
      <c r="D283" s="2"/>
      <c r="F283" s="6"/>
      <c r="G283" s="151"/>
      <c r="H283" s="151"/>
      <c r="I283" s="6"/>
      <c r="J283" s="6"/>
      <c r="K283" s="6"/>
      <c r="L283" s="6"/>
      <c r="M283" s="6"/>
    </row>
    <row r="284" spans="2:13">
      <c r="B284" s="13"/>
      <c r="C284" s="13"/>
      <c r="D284" s="2"/>
      <c r="F284" s="6"/>
      <c r="G284" s="151"/>
      <c r="H284" s="151"/>
      <c r="I284" s="6"/>
      <c r="J284" s="6"/>
      <c r="K284" s="6"/>
      <c r="L284" s="6"/>
      <c r="M284" s="6"/>
    </row>
    <row r="285" spans="2:13">
      <c r="B285" s="13"/>
      <c r="C285" s="13"/>
      <c r="D285" s="2"/>
      <c r="F285" s="6"/>
      <c r="G285" s="151"/>
      <c r="H285" s="151"/>
      <c r="I285" s="6"/>
      <c r="J285" s="6"/>
      <c r="K285" s="6"/>
      <c r="L285" s="6"/>
      <c r="M285" s="6"/>
    </row>
    <row r="286" spans="2:13">
      <c r="B286" s="13"/>
      <c r="C286" s="13"/>
      <c r="D286" s="2"/>
      <c r="F286" s="6"/>
      <c r="G286" s="151"/>
      <c r="H286" s="151"/>
      <c r="I286" s="6"/>
      <c r="J286" s="6"/>
      <c r="K286" s="6"/>
      <c r="L286" s="6"/>
      <c r="M286" s="6"/>
    </row>
    <row r="287" spans="2:13">
      <c r="B287" s="13"/>
      <c r="C287" s="13"/>
      <c r="D287" s="2"/>
      <c r="F287" s="6"/>
      <c r="G287" s="151"/>
      <c r="H287" s="151"/>
      <c r="I287" s="6"/>
      <c r="J287" s="6"/>
      <c r="K287" s="6"/>
      <c r="L287" s="6"/>
      <c r="M287" s="6"/>
    </row>
    <row r="288" spans="2:13">
      <c r="B288" s="13"/>
      <c r="C288" s="13"/>
      <c r="D288" s="2"/>
      <c r="F288" s="6"/>
      <c r="G288" s="151"/>
      <c r="H288" s="151"/>
      <c r="I288" s="6"/>
      <c r="J288" s="6"/>
      <c r="K288" s="6"/>
      <c r="L288" s="6"/>
      <c r="M288" s="6"/>
    </row>
    <row r="289" spans="2:13">
      <c r="B289" s="13"/>
      <c r="C289" s="13"/>
      <c r="D289" s="2"/>
      <c r="F289" s="6"/>
      <c r="G289" s="151"/>
      <c r="H289" s="151"/>
      <c r="I289" s="6"/>
      <c r="J289" s="6"/>
      <c r="K289" s="6"/>
      <c r="L289" s="6"/>
      <c r="M289" s="6"/>
    </row>
    <row r="290" spans="2:13">
      <c r="B290" s="13"/>
      <c r="C290" s="13"/>
      <c r="D290" s="2"/>
      <c r="F290" s="6"/>
      <c r="G290" s="151"/>
      <c r="H290" s="151"/>
      <c r="I290" s="6"/>
      <c r="J290" s="6"/>
      <c r="K290" s="6"/>
      <c r="L290" s="6"/>
      <c r="M290" s="6"/>
    </row>
    <row r="291" spans="2:13">
      <c r="B291" s="13"/>
      <c r="C291" s="13"/>
      <c r="D291" s="2"/>
      <c r="F291" s="6"/>
      <c r="G291" s="151"/>
      <c r="H291" s="151"/>
      <c r="I291" s="6"/>
      <c r="J291" s="6"/>
      <c r="K291" s="6"/>
      <c r="L291" s="6"/>
      <c r="M291" s="6"/>
    </row>
    <row r="292" spans="2:13">
      <c r="B292" s="13"/>
      <c r="C292" s="13"/>
      <c r="D292" s="2"/>
      <c r="F292" s="6"/>
      <c r="G292" s="151"/>
      <c r="H292" s="151"/>
      <c r="I292" s="6"/>
      <c r="J292" s="6"/>
      <c r="K292" s="6"/>
      <c r="L292" s="6"/>
      <c r="M292" s="6"/>
    </row>
    <row r="293" spans="2:13">
      <c r="B293" s="13"/>
      <c r="C293" s="13"/>
      <c r="D293" s="2"/>
      <c r="F293" s="6"/>
      <c r="G293" s="151"/>
      <c r="H293" s="151"/>
      <c r="I293" s="6"/>
      <c r="J293" s="6"/>
      <c r="K293" s="6"/>
      <c r="L293" s="6"/>
      <c r="M293" s="6"/>
    </row>
    <row r="294" spans="2:13">
      <c r="B294" s="13"/>
      <c r="C294" s="13"/>
      <c r="D294" s="2"/>
      <c r="F294" s="6"/>
      <c r="G294" s="151"/>
      <c r="H294" s="151"/>
      <c r="I294" s="6"/>
      <c r="J294" s="6"/>
      <c r="K294" s="6"/>
      <c r="L294" s="6"/>
      <c r="M294" s="6"/>
    </row>
    <row r="295" spans="2:13">
      <c r="B295" s="13"/>
      <c r="C295" s="13"/>
      <c r="D295" s="2"/>
      <c r="F295" s="6"/>
      <c r="G295" s="151"/>
      <c r="H295" s="151"/>
      <c r="I295" s="6"/>
      <c r="J295" s="6"/>
      <c r="K295" s="6"/>
      <c r="L295" s="6"/>
      <c r="M295" s="6"/>
    </row>
    <row r="296" spans="2:13">
      <c r="B296" s="13"/>
      <c r="C296" s="13"/>
      <c r="D296" s="2"/>
      <c r="F296" s="6"/>
      <c r="G296" s="151"/>
      <c r="H296" s="151"/>
      <c r="I296" s="6"/>
      <c r="J296" s="6"/>
      <c r="K296" s="6"/>
      <c r="L296" s="6"/>
      <c r="M296" s="6"/>
    </row>
    <row r="297" spans="2:13">
      <c r="B297" s="13"/>
      <c r="C297" s="13"/>
      <c r="D297" s="2"/>
      <c r="F297" s="6"/>
      <c r="G297" s="151"/>
      <c r="H297" s="151"/>
      <c r="I297" s="6"/>
      <c r="J297" s="6"/>
      <c r="K297" s="6"/>
      <c r="L297" s="6"/>
      <c r="M297" s="6"/>
    </row>
    <row r="298" spans="2:13">
      <c r="B298" s="13"/>
      <c r="C298" s="13"/>
      <c r="D298" s="2"/>
      <c r="F298" s="6"/>
      <c r="G298" s="151"/>
      <c r="H298" s="151"/>
      <c r="I298" s="6"/>
      <c r="J298" s="6"/>
      <c r="K298" s="6"/>
      <c r="L298" s="6"/>
      <c r="M298" s="6"/>
    </row>
    <row r="299" spans="2:13">
      <c r="B299" s="13"/>
      <c r="C299" s="13"/>
      <c r="D299" s="2"/>
      <c r="F299" s="6"/>
      <c r="G299" s="151"/>
      <c r="H299" s="151"/>
      <c r="I299" s="6"/>
      <c r="J299" s="6"/>
      <c r="K299" s="6"/>
      <c r="L299" s="6"/>
      <c r="M299" s="6"/>
    </row>
    <row r="300" spans="2:13">
      <c r="B300" s="13"/>
      <c r="C300" s="13"/>
      <c r="D300" s="2"/>
      <c r="F300" s="6"/>
      <c r="G300" s="151"/>
      <c r="H300" s="151"/>
      <c r="I300" s="6"/>
      <c r="J300" s="6"/>
      <c r="K300" s="6"/>
      <c r="L300" s="6"/>
      <c r="M300" s="6"/>
    </row>
    <row r="301" spans="2:13">
      <c r="B301" s="13"/>
      <c r="C301" s="13"/>
      <c r="D301" s="2"/>
      <c r="F301" s="6"/>
      <c r="G301" s="151"/>
      <c r="H301" s="151"/>
      <c r="I301" s="6"/>
      <c r="J301" s="6"/>
      <c r="K301" s="6"/>
      <c r="L301" s="6"/>
      <c r="M301" s="6"/>
    </row>
    <row r="302" spans="2:13">
      <c r="B302" s="13"/>
      <c r="C302" s="13"/>
      <c r="D302" s="2"/>
      <c r="F302" s="6"/>
      <c r="G302" s="151"/>
      <c r="H302" s="151"/>
      <c r="I302" s="6"/>
      <c r="J302" s="6"/>
      <c r="K302" s="6"/>
      <c r="L302" s="6"/>
      <c r="M302" s="6"/>
    </row>
    <row r="303" spans="2:13">
      <c r="B303" s="13"/>
      <c r="C303" s="13"/>
      <c r="D303" s="2"/>
      <c r="F303" s="6"/>
      <c r="G303" s="151"/>
      <c r="H303" s="151"/>
      <c r="I303" s="6"/>
      <c r="J303" s="6"/>
      <c r="K303" s="6"/>
      <c r="L303" s="6"/>
      <c r="M303" s="6"/>
    </row>
    <row r="304" spans="2:13">
      <c r="B304" s="13"/>
      <c r="C304" s="13"/>
      <c r="D304" s="2"/>
      <c r="F304" s="6"/>
      <c r="G304" s="151"/>
      <c r="H304" s="151"/>
      <c r="I304" s="6"/>
      <c r="J304" s="6"/>
      <c r="K304" s="6"/>
      <c r="L304" s="6"/>
      <c r="M304" s="6"/>
    </row>
    <row r="305" spans="2:13">
      <c r="B305" s="13"/>
      <c r="C305" s="13"/>
      <c r="D305" s="2"/>
      <c r="F305" s="6"/>
      <c r="G305" s="151"/>
      <c r="H305" s="151"/>
      <c r="I305" s="6"/>
      <c r="J305" s="6"/>
      <c r="K305" s="6"/>
      <c r="L305" s="6"/>
      <c r="M305" s="6"/>
    </row>
    <row r="306" spans="2:13">
      <c r="B306" s="13"/>
      <c r="C306" s="13"/>
      <c r="D306" s="2"/>
      <c r="F306" s="6"/>
      <c r="G306" s="151"/>
      <c r="H306" s="151"/>
      <c r="I306" s="6"/>
      <c r="J306" s="6"/>
      <c r="K306" s="6"/>
      <c r="L306" s="6"/>
      <c r="M306" s="6"/>
    </row>
    <row r="307" spans="2:13">
      <c r="B307" s="13"/>
      <c r="C307" s="13"/>
      <c r="D307" s="2"/>
      <c r="F307" s="6"/>
      <c r="G307" s="151"/>
      <c r="H307" s="151"/>
      <c r="I307" s="6"/>
      <c r="J307" s="6"/>
      <c r="K307" s="6"/>
      <c r="L307" s="6"/>
      <c r="M307" s="6"/>
    </row>
    <row r="308" spans="2:13">
      <c r="B308" s="13"/>
      <c r="C308" s="13"/>
      <c r="D308" s="2"/>
      <c r="F308" s="6"/>
      <c r="G308" s="151"/>
      <c r="H308" s="151"/>
      <c r="I308" s="6"/>
      <c r="J308" s="6"/>
      <c r="K308" s="6"/>
      <c r="L308" s="6"/>
      <c r="M308" s="6"/>
    </row>
    <row r="309" spans="2:13">
      <c r="B309" s="13"/>
      <c r="C309" s="13"/>
      <c r="D309" s="2"/>
      <c r="F309" s="6"/>
      <c r="G309" s="151"/>
      <c r="H309" s="151"/>
      <c r="I309" s="6"/>
      <c r="J309" s="6"/>
      <c r="K309" s="6"/>
      <c r="L309" s="6"/>
      <c r="M309" s="6"/>
    </row>
    <row r="310" spans="2:13">
      <c r="B310" s="13"/>
      <c r="C310" s="13"/>
      <c r="D310" s="2"/>
      <c r="F310" s="6"/>
      <c r="G310" s="151"/>
      <c r="H310" s="151"/>
      <c r="I310" s="6"/>
      <c r="J310" s="6"/>
      <c r="K310" s="6"/>
      <c r="L310" s="6"/>
      <c r="M310" s="6"/>
    </row>
    <row r="311" spans="2:13">
      <c r="B311" s="13"/>
      <c r="C311" s="13"/>
      <c r="D311" s="2"/>
      <c r="F311" s="6"/>
      <c r="G311" s="151"/>
      <c r="H311" s="151"/>
      <c r="I311" s="6"/>
      <c r="J311" s="6"/>
      <c r="K311" s="6"/>
      <c r="L311" s="6"/>
      <c r="M311" s="6"/>
    </row>
    <row r="312" spans="2:13">
      <c r="B312" s="13"/>
      <c r="C312" s="13"/>
      <c r="D312" s="2"/>
      <c r="F312" s="6"/>
      <c r="G312" s="151"/>
      <c r="H312" s="151"/>
      <c r="I312" s="6"/>
      <c r="J312" s="6"/>
      <c r="K312" s="6"/>
      <c r="L312" s="6"/>
      <c r="M312" s="6"/>
    </row>
    <row r="313" spans="2:13">
      <c r="B313" s="13"/>
      <c r="C313" s="13"/>
      <c r="D313" s="2"/>
      <c r="F313" s="6"/>
      <c r="G313" s="151"/>
      <c r="H313" s="151"/>
      <c r="I313" s="6"/>
      <c r="J313" s="6"/>
      <c r="K313" s="6"/>
      <c r="L313" s="6"/>
      <c r="M313" s="6"/>
    </row>
    <row r="314" spans="2:13">
      <c r="B314" s="13"/>
      <c r="C314" s="13"/>
      <c r="D314" s="2"/>
      <c r="F314" s="6"/>
      <c r="G314" s="151"/>
      <c r="H314" s="151"/>
      <c r="I314" s="6"/>
      <c r="J314" s="6"/>
      <c r="K314" s="6"/>
      <c r="L314" s="6"/>
      <c r="M314" s="6"/>
    </row>
    <row r="315" spans="2:13">
      <c r="B315" s="13"/>
      <c r="C315" s="13"/>
      <c r="D315" s="2"/>
      <c r="F315" s="6"/>
      <c r="G315" s="151"/>
      <c r="H315" s="151"/>
      <c r="I315" s="6"/>
      <c r="J315" s="6"/>
      <c r="K315" s="6"/>
      <c r="L315" s="6"/>
      <c r="M315" s="6"/>
    </row>
    <row r="316" spans="2:13">
      <c r="B316" s="13"/>
      <c r="C316" s="13"/>
      <c r="D316" s="2"/>
      <c r="F316" s="6"/>
      <c r="G316" s="151"/>
      <c r="H316" s="151"/>
      <c r="I316" s="6"/>
      <c r="J316" s="6"/>
      <c r="K316" s="6"/>
      <c r="L316" s="6"/>
      <c r="M316" s="6"/>
    </row>
    <row r="317" spans="2:13">
      <c r="B317" s="13"/>
      <c r="C317" s="13"/>
      <c r="D317" s="2"/>
      <c r="F317" s="6"/>
      <c r="G317" s="151"/>
      <c r="H317" s="151"/>
      <c r="I317" s="6"/>
      <c r="J317" s="6"/>
      <c r="K317" s="6"/>
      <c r="L317" s="6"/>
      <c r="M317" s="6"/>
    </row>
    <row r="318" spans="2:13">
      <c r="B318" s="13"/>
      <c r="C318" s="13"/>
      <c r="D318" s="2"/>
      <c r="F318" s="6"/>
      <c r="G318" s="151"/>
      <c r="H318" s="151"/>
      <c r="I318" s="6"/>
      <c r="J318" s="6"/>
      <c r="K318" s="6"/>
      <c r="L318" s="6"/>
      <c r="M318" s="6"/>
    </row>
    <row r="319" spans="2:13">
      <c r="B319" s="13"/>
      <c r="C319" s="13"/>
      <c r="D319" s="2"/>
      <c r="F319" s="6"/>
      <c r="G319" s="151"/>
      <c r="M319" s="6"/>
    </row>
    <row r="320" spans="2:13">
      <c r="B320" s="13"/>
      <c r="C320" s="13"/>
      <c r="D320" s="2"/>
      <c r="F320" s="6"/>
      <c r="M320" s="6"/>
    </row>
    <row r="321" spans="2:13">
      <c r="B321" s="13"/>
      <c r="C321" s="13"/>
      <c r="D321" s="2"/>
      <c r="F321" s="6"/>
      <c r="M321" s="6"/>
    </row>
    <row r="322" spans="2:13">
      <c r="B322" s="13"/>
      <c r="C322" s="13"/>
      <c r="D322" s="2"/>
      <c r="F322" s="6"/>
      <c r="M322" s="6"/>
    </row>
    <row r="323" spans="2:13">
      <c r="B323" s="13"/>
      <c r="C323" s="13"/>
      <c r="D323" s="2"/>
      <c r="F323" s="6"/>
      <c r="M323" s="6"/>
    </row>
    <row r="324" spans="2:13">
      <c r="B324" s="13"/>
      <c r="C324" s="13"/>
      <c r="D324" s="2"/>
      <c r="F324" s="6"/>
      <c r="M324" s="6"/>
    </row>
    <row r="325" spans="2:13">
      <c r="B325" s="13"/>
      <c r="C325" s="13"/>
      <c r="D325" s="2"/>
      <c r="F325" s="6"/>
      <c r="M325" s="6"/>
    </row>
    <row r="326" spans="2:13">
      <c r="B326" s="13"/>
      <c r="C326" s="13"/>
      <c r="D326" s="2"/>
      <c r="F326" s="6"/>
      <c r="H326" s="151"/>
      <c r="I326" s="6"/>
      <c r="J326" s="6"/>
      <c r="K326" s="6"/>
      <c r="L326" s="6"/>
      <c r="M326" s="6"/>
    </row>
    <row r="327" spans="2:13">
      <c r="B327" s="13"/>
      <c r="C327" s="13"/>
      <c r="D327" s="2"/>
      <c r="F327" s="6"/>
      <c r="G327" s="151"/>
      <c r="H327" s="151"/>
      <c r="I327" s="6"/>
      <c r="J327" s="6"/>
      <c r="K327" s="6"/>
      <c r="L327" s="6"/>
      <c r="M327" s="6"/>
    </row>
    <row r="328" spans="2:13">
      <c r="B328" s="13"/>
      <c r="C328" s="13"/>
      <c r="D328" s="2"/>
      <c r="F328" s="6"/>
      <c r="G328" s="151"/>
      <c r="H328" s="151"/>
      <c r="I328" s="6"/>
      <c r="J328" s="6"/>
      <c r="K328" s="6"/>
      <c r="L328" s="6"/>
      <c r="M328" s="6"/>
    </row>
    <row r="329" spans="2:13">
      <c r="B329" s="13"/>
      <c r="C329" s="13"/>
      <c r="D329" s="2"/>
      <c r="F329" s="6"/>
      <c r="G329" s="151"/>
      <c r="H329" s="151"/>
      <c r="I329" s="6"/>
      <c r="J329" s="6"/>
      <c r="K329" s="6"/>
      <c r="L329" s="6"/>
      <c r="M329" s="6"/>
    </row>
    <row r="330" spans="2:13">
      <c r="B330" s="13"/>
      <c r="C330" s="13"/>
      <c r="D330" s="2"/>
      <c r="F330" s="6"/>
      <c r="G330" s="151"/>
      <c r="H330" s="151"/>
      <c r="I330" s="6"/>
      <c r="J330" s="6"/>
      <c r="K330" s="6"/>
      <c r="L330" s="6"/>
      <c r="M330" s="6"/>
    </row>
    <row r="331" spans="2:13">
      <c r="B331" s="13"/>
      <c r="C331" s="13"/>
      <c r="D331" s="2"/>
      <c r="F331" s="6"/>
      <c r="G331" s="151"/>
      <c r="H331" s="151"/>
      <c r="I331" s="6"/>
      <c r="J331" s="6"/>
      <c r="K331" s="6"/>
      <c r="L331" s="6"/>
      <c r="M331" s="6"/>
    </row>
    <row r="332" spans="2:13">
      <c r="B332" s="13"/>
      <c r="C332" s="13"/>
      <c r="D332" s="2"/>
      <c r="F332" s="6"/>
      <c r="G332" s="151"/>
      <c r="H332" s="151"/>
      <c r="I332" s="6"/>
      <c r="J332" s="6"/>
      <c r="K332" s="6"/>
      <c r="L332" s="6"/>
      <c r="M332" s="6"/>
    </row>
    <row r="333" spans="2:13">
      <c r="B333" s="13"/>
      <c r="C333" s="13"/>
      <c r="D333" s="2"/>
      <c r="F333" s="6"/>
      <c r="G333" s="151"/>
      <c r="H333" s="151"/>
      <c r="I333" s="6"/>
      <c r="J333" s="6"/>
      <c r="K333" s="6"/>
      <c r="L333" s="6"/>
      <c r="M333" s="6"/>
    </row>
    <row r="334" spans="2:13">
      <c r="B334" s="13"/>
      <c r="C334" s="13"/>
      <c r="D334" s="2"/>
      <c r="F334" s="6"/>
      <c r="G334" s="151"/>
      <c r="M334" s="6"/>
    </row>
    <row r="335" spans="2:13">
      <c r="B335" s="13"/>
      <c r="C335" s="13"/>
      <c r="D335" s="2"/>
      <c r="F335" s="6"/>
      <c r="M335" s="6"/>
    </row>
    <row r="336" spans="2:13">
      <c r="B336" s="13"/>
      <c r="C336" s="13"/>
      <c r="D336" s="2"/>
      <c r="F336" s="6"/>
      <c r="M336" s="6"/>
    </row>
    <row r="337" spans="2:13">
      <c r="B337" s="13"/>
      <c r="C337" s="13"/>
      <c r="D337" s="2"/>
      <c r="F337" s="6"/>
      <c r="M337" s="6"/>
    </row>
    <row r="338" spans="2:13">
      <c r="B338" s="13"/>
      <c r="C338" s="13"/>
      <c r="D338" s="2"/>
      <c r="F338" s="6"/>
      <c r="H338" s="151"/>
      <c r="I338" s="6"/>
      <c r="J338" s="6"/>
      <c r="K338" s="6"/>
      <c r="L338" s="6"/>
      <c r="M338" s="6"/>
    </row>
    <row r="339" spans="2:13">
      <c r="B339" s="13"/>
      <c r="C339" s="13"/>
      <c r="D339" s="2"/>
      <c r="F339" s="6"/>
      <c r="G339" s="151"/>
      <c r="H339" s="151"/>
      <c r="I339" s="6"/>
      <c r="J339" s="6"/>
      <c r="K339" s="6"/>
      <c r="L339" s="6"/>
      <c r="M339" s="6"/>
    </row>
    <row r="340" spans="2:13">
      <c r="B340" s="13"/>
      <c r="C340" s="13"/>
      <c r="D340" s="2"/>
      <c r="F340" s="6"/>
      <c r="G340" s="151"/>
      <c r="H340" s="151"/>
      <c r="I340" s="6"/>
      <c r="J340" s="6"/>
      <c r="K340" s="6"/>
      <c r="L340" s="6"/>
      <c r="M340" s="6"/>
    </row>
    <row r="341" spans="2:13">
      <c r="B341" s="13"/>
      <c r="C341" s="13"/>
      <c r="D341" s="2"/>
      <c r="F341" s="6"/>
      <c r="G341" s="151"/>
      <c r="H341" s="151"/>
      <c r="I341" s="6"/>
      <c r="J341" s="6"/>
      <c r="K341" s="6"/>
      <c r="L341" s="6"/>
      <c r="M341" s="6"/>
    </row>
    <row r="342" spans="2:13">
      <c r="B342" s="13"/>
      <c r="C342" s="13"/>
      <c r="D342" s="2"/>
      <c r="F342" s="6"/>
      <c r="G342" s="151"/>
      <c r="H342" s="151"/>
      <c r="I342" s="6"/>
      <c r="J342" s="6"/>
      <c r="K342" s="6"/>
      <c r="L342" s="6"/>
      <c r="M342" s="6"/>
    </row>
    <row r="343" spans="2:13">
      <c r="B343" s="13"/>
      <c r="C343" s="13"/>
      <c r="D343" s="2"/>
      <c r="F343" s="6"/>
      <c r="G343" s="151"/>
      <c r="H343" s="151"/>
      <c r="I343" s="6"/>
      <c r="J343" s="6"/>
      <c r="K343" s="6"/>
      <c r="L343" s="6"/>
      <c r="M343" s="6"/>
    </row>
    <row r="344" spans="2:13">
      <c r="B344" s="13"/>
      <c r="C344" s="13"/>
      <c r="D344" s="2"/>
      <c r="F344" s="6"/>
      <c r="G344" s="151"/>
      <c r="H344" s="151"/>
      <c r="I344" s="6"/>
      <c r="J344" s="6"/>
      <c r="K344" s="6"/>
      <c r="L344" s="6"/>
      <c r="M344" s="6"/>
    </row>
    <row r="345" spans="2:13">
      <c r="B345" s="13"/>
      <c r="C345" s="13"/>
      <c r="D345" s="2"/>
      <c r="F345" s="6"/>
      <c r="G345" s="151"/>
      <c r="H345" s="151"/>
      <c r="I345" s="6"/>
      <c r="J345" s="6"/>
      <c r="K345" s="6"/>
      <c r="L345" s="6"/>
      <c r="M345" s="6"/>
    </row>
    <row r="346" spans="2:13">
      <c r="B346" s="13"/>
      <c r="C346" s="13"/>
      <c r="D346" s="2"/>
      <c r="F346" s="6"/>
      <c r="G346" s="151"/>
      <c r="H346" s="151"/>
      <c r="I346" s="6"/>
      <c r="J346" s="6"/>
      <c r="K346" s="6"/>
      <c r="L346" s="6"/>
      <c r="M346" s="6"/>
    </row>
    <row r="347" spans="2:13">
      <c r="B347" s="13"/>
      <c r="C347" s="13"/>
      <c r="D347" s="2"/>
      <c r="F347" s="6"/>
      <c r="G347" s="151"/>
      <c r="H347" s="151"/>
      <c r="I347" s="6"/>
      <c r="J347" s="6"/>
      <c r="K347" s="6"/>
      <c r="L347" s="6"/>
      <c r="M347" s="6"/>
    </row>
    <row r="348" spans="2:13">
      <c r="B348" s="13"/>
      <c r="C348" s="13"/>
      <c r="D348" s="2"/>
      <c r="F348" s="6"/>
      <c r="G348" s="151"/>
      <c r="H348" s="151"/>
      <c r="I348" s="6"/>
      <c r="J348" s="6"/>
      <c r="K348" s="6"/>
      <c r="L348" s="6"/>
      <c r="M348" s="6"/>
    </row>
    <row r="349" spans="2:13">
      <c r="B349" s="13"/>
      <c r="C349" s="13"/>
      <c r="D349" s="2"/>
      <c r="F349" s="6"/>
      <c r="G349" s="151"/>
      <c r="H349" s="151"/>
      <c r="I349" s="6"/>
      <c r="J349" s="6"/>
      <c r="K349" s="6"/>
      <c r="L349" s="6"/>
      <c r="M349" s="6"/>
    </row>
    <row r="350" spans="2:13">
      <c r="B350" s="13"/>
      <c r="C350" s="13"/>
      <c r="D350" s="2"/>
      <c r="F350" s="6"/>
      <c r="G350" s="151"/>
      <c r="H350" s="151"/>
      <c r="I350" s="6"/>
      <c r="J350" s="6"/>
      <c r="K350" s="6"/>
      <c r="L350" s="6"/>
      <c r="M350" s="6"/>
    </row>
    <row r="351" spans="2:13">
      <c r="B351" s="13"/>
      <c r="C351" s="13"/>
      <c r="D351" s="2"/>
      <c r="F351" s="6"/>
      <c r="G351" s="151"/>
      <c r="H351" s="151"/>
      <c r="I351" s="6"/>
      <c r="J351" s="6"/>
      <c r="K351" s="6"/>
      <c r="L351" s="6"/>
      <c r="M351" s="6"/>
    </row>
    <row r="352" spans="2:13">
      <c r="B352" s="13"/>
      <c r="C352" s="13"/>
      <c r="D352" s="2"/>
      <c r="F352" s="6"/>
      <c r="G352" s="151"/>
      <c r="H352" s="151"/>
      <c r="I352" s="6"/>
      <c r="J352" s="6"/>
      <c r="K352" s="6"/>
      <c r="L352" s="6"/>
      <c r="M352" s="6"/>
    </row>
    <row r="353" spans="2:13">
      <c r="B353" s="13"/>
      <c r="C353" s="13"/>
      <c r="D353" s="2"/>
      <c r="F353" s="6"/>
      <c r="G353" s="151"/>
      <c r="H353" s="151"/>
      <c r="I353" s="6"/>
      <c r="J353" s="6"/>
      <c r="K353" s="6"/>
      <c r="L353" s="6"/>
      <c r="M353" s="6"/>
    </row>
    <row r="354" spans="2:13">
      <c r="B354" s="13"/>
      <c r="C354" s="13"/>
      <c r="D354" s="2"/>
      <c r="F354" s="6"/>
      <c r="G354" s="151"/>
      <c r="H354" s="151"/>
      <c r="I354" s="6"/>
      <c r="J354" s="6"/>
      <c r="K354" s="6"/>
      <c r="L354" s="6"/>
      <c r="M354" s="6"/>
    </row>
    <row r="355" spans="2:13">
      <c r="B355" s="13"/>
      <c r="C355" s="13"/>
      <c r="D355" s="2"/>
      <c r="F355" s="6"/>
      <c r="G355" s="151"/>
      <c r="H355" s="151"/>
      <c r="I355" s="6"/>
      <c r="J355" s="6"/>
      <c r="K355" s="6"/>
      <c r="L355" s="6"/>
      <c r="M355" s="6"/>
    </row>
    <row r="356" spans="2:13">
      <c r="B356" s="13"/>
      <c r="C356" s="13"/>
      <c r="D356" s="2"/>
      <c r="F356" s="6"/>
      <c r="G356" s="151"/>
      <c r="H356" s="151"/>
      <c r="I356" s="6"/>
      <c r="J356" s="6"/>
      <c r="K356" s="6"/>
      <c r="L356" s="6"/>
      <c r="M356" s="6"/>
    </row>
    <row r="357" spans="2:13">
      <c r="B357" s="13"/>
      <c r="C357" s="13"/>
      <c r="D357" s="2"/>
      <c r="F357" s="6"/>
      <c r="G357" s="151"/>
      <c r="H357" s="151"/>
      <c r="I357" s="6"/>
      <c r="J357" s="6"/>
      <c r="K357" s="6"/>
      <c r="L357" s="6"/>
      <c r="M357" s="6"/>
    </row>
    <row r="358" spans="2:13">
      <c r="B358" s="13"/>
      <c r="C358" s="13"/>
      <c r="D358" s="2"/>
      <c r="F358" s="6"/>
      <c r="G358" s="151"/>
      <c r="H358" s="151"/>
      <c r="I358" s="6"/>
      <c r="J358" s="6"/>
      <c r="K358" s="6"/>
      <c r="L358" s="6"/>
      <c r="M358" s="6"/>
    </row>
    <row r="359" spans="2:13">
      <c r="B359" s="13"/>
      <c r="C359" s="13"/>
      <c r="D359" s="2"/>
      <c r="F359" s="6"/>
      <c r="G359" s="151"/>
      <c r="H359" s="151"/>
      <c r="I359" s="6"/>
      <c r="J359" s="6"/>
      <c r="K359" s="6"/>
      <c r="L359" s="6"/>
      <c r="M359" s="6"/>
    </row>
    <row r="360" spans="2:13">
      <c r="B360" s="13"/>
      <c r="C360" s="13"/>
      <c r="D360" s="2"/>
      <c r="F360" s="6"/>
      <c r="G360" s="151"/>
      <c r="H360" s="151"/>
      <c r="I360" s="6"/>
      <c r="J360" s="6"/>
      <c r="K360" s="6"/>
      <c r="L360" s="6"/>
      <c r="M360" s="6"/>
    </row>
    <row r="361" spans="2:13">
      <c r="B361" s="13"/>
      <c r="C361" s="13"/>
      <c r="D361" s="2"/>
      <c r="F361" s="6"/>
      <c r="G361" s="151"/>
      <c r="H361" s="151"/>
      <c r="I361" s="6"/>
      <c r="J361" s="6"/>
      <c r="K361" s="6"/>
      <c r="L361" s="6"/>
      <c r="M361" s="6"/>
    </row>
    <row r="362" spans="2:13">
      <c r="B362" s="13"/>
      <c r="C362" s="13"/>
      <c r="D362" s="2"/>
      <c r="F362" s="6"/>
      <c r="G362" s="151"/>
      <c r="H362" s="151"/>
      <c r="I362" s="6"/>
      <c r="J362" s="6"/>
      <c r="K362" s="6"/>
      <c r="L362" s="6"/>
      <c r="M362" s="6"/>
    </row>
    <row r="363" spans="2:13">
      <c r="B363" s="13"/>
      <c r="C363" s="13"/>
      <c r="D363" s="2"/>
      <c r="F363" s="6"/>
      <c r="G363" s="151"/>
      <c r="H363" s="151"/>
      <c r="I363" s="6"/>
      <c r="J363" s="6"/>
      <c r="K363" s="6"/>
      <c r="L363" s="6"/>
      <c r="M363" s="6"/>
    </row>
    <row r="364" spans="2:13">
      <c r="B364" s="13"/>
      <c r="C364" s="13"/>
      <c r="D364" s="2"/>
      <c r="F364" s="6"/>
      <c r="G364" s="151"/>
      <c r="H364" s="151"/>
      <c r="I364" s="6"/>
      <c r="J364" s="6"/>
      <c r="K364" s="6"/>
      <c r="L364" s="6"/>
      <c r="M364" s="6"/>
    </row>
    <row r="365" spans="2:13">
      <c r="B365" s="13"/>
      <c r="C365" s="13"/>
      <c r="D365" s="2"/>
      <c r="F365" s="6"/>
      <c r="G365" s="151"/>
      <c r="H365" s="151"/>
      <c r="I365" s="6"/>
      <c r="J365" s="6"/>
      <c r="K365" s="6"/>
      <c r="L365" s="6"/>
      <c r="M365" s="6"/>
    </row>
    <row r="366" spans="2:13">
      <c r="B366" s="13"/>
      <c r="C366" s="13"/>
      <c r="D366" s="2"/>
      <c r="F366" s="6"/>
      <c r="G366" s="151"/>
      <c r="M366" s="6"/>
    </row>
    <row r="367" spans="2:13">
      <c r="B367" s="13"/>
      <c r="C367" s="13"/>
      <c r="D367" s="2"/>
      <c r="F367" s="6"/>
      <c r="M367" s="6"/>
    </row>
    <row r="368" spans="2:13">
      <c r="B368" s="13"/>
      <c r="C368" s="13"/>
      <c r="D368" s="2"/>
      <c r="F368" s="6"/>
      <c r="M368" s="6"/>
    </row>
    <row r="369" spans="2:13">
      <c r="B369" s="13"/>
      <c r="C369" s="13"/>
      <c r="D369" s="2"/>
      <c r="F369" s="6"/>
      <c r="M369" s="6"/>
    </row>
    <row r="370" spans="2:13">
      <c r="B370" s="13"/>
      <c r="C370" s="13"/>
      <c r="D370" s="2"/>
      <c r="F370" s="6"/>
      <c r="H370" s="151"/>
      <c r="I370" s="6"/>
      <c r="J370" s="6"/>
      <c r="K370" s="6"/>
      <c r="L370" s="6"/>
      <c r="M370" s="6"/>
    </row>
    <row r="371" spans="2:13">
      <c r="B371" s="13"/>
      <c r="C371" s="13"/>
      <c r="D371" s="2"/>
      <c r="F371" s="6"/>
      <c r="G371" s="151"/>
      <c r="M371" s="6"/>
    </row>
    <row r="372" spans="2:13">
      <c r="B372" s="13"/>
      <c r="C372" s="13"/>
      <c r="D372" s="2"/>
      <c r="F372" s="6"/>
      <c r="M372" s="6"/>
    </row>
    <row r="373" spans="2:13">
      <c r="B373" s="13"/>
      <c r="C373" s="13"/>
      <c r="D373" s="2"/>
      <c r="F373" s="6"/>
      <c r="M373" s="6"/>
    </row>
    <row r="374" spans="2:13">
      <c r="B374" s="13"/>
      <c r="C374" s="13"/>
      <c r="D374" s="2"/>
      <c r="F374" s="6"/>
      <c r="M374" s="6"/>
    </row>
    <row r="375" spans="2:13">
      <c r="B375" s="13"/>
      <c r="C375" s="13"/>
      <c r="D375" s="2"/>
      <c r="F375" s="6"/>
      <c r="M375" s="6"/>
    </row>
    <row r="376" spans="2:13">
      <c r="B376" s="13"/>
      <c r="C376" s="13"/>
      <c r="D376" s="2"/>
      <c r="F376" s="6"/>
      <c r="M376" s="6"/>
    </row>
    <row r="377" spans="2:13">
      <c r="B377" s="13"/>
      <c r="C377" s="13"/>
      <c r="D377" s="2"/>
      <c r="F377" s="6"/>
      <c r="M377" s="6"/>
    </row>
    <row r="378" spans="2:13">
      <c r="B378" s="13"/>
      <c r="C378" s="13"/>
      <c r="D378" s="2"/>
      <c r="F378" s="6"/>
      <c r="H378" s="151"/>
      <c r="I378" s="6"/>
      <c r="J378" s="6"/>
      <c r="K378" s="6"/>
      <c r="L378" s="6"/>
      <c r="M378" s="6"/>
    </row>
    <row r="379" spans="2:13">
      <c r="B379" s="13"/>
      <c r="C379" s="13"/>
      <c r="D379" s="2"/>
      <c r="F379" s="6"/>
      <c r="G379" s="151"/>
      <c r="H379" s="151"/>
      <c r="I379" s="6"/>
      <c r="J379" s="6"/>
      <c r="K379" s="6"/>
      <c r="L379" s="6"/>
      <c r="M379" s="6"/>
    </row>
    <row r="380" spans="2:13">
      <c r="B380" s="13"/>
      <c r="C380" s="13"/>
      <c r="D380" s="2"/>
      <c r="F380" s="6"/>
      <c r="G380" s="151"/>
      <c r="H380" s="151"/>
      <c r="I380" s="6"/>
      <c r="J380" s="6"/>
      <c r="K380" s="6"/>
      <c r="L380" s="6"/>
      <c r="M380" s="6"/>
    </row>
    <row r="381" spans="2:13">
      <c r="B381" s="13"/>
      <c r="C381" s="13"/>
      <c r="D381" s="2"/>
      <c r="F381" s="6"/>
      <c r="G381" s="151"/>
      <c r="H381" s="151"/>
      <c r="I381" s="6"/>
      <c r="J381" s="6"/>
      <c r="K381" s="6"/>
      <c r="L381" s="6"/>
      <c r="M381" s="6"/>
    </row>
    <row r="382" spans="2:13">
      <c r="B382" s="13"/>
      <c r="C382" s="13"/>
      <c r="D382" s="2"/>
      <c r="F382" s="6"/>
      <c r="G382" s="151"/>
      <c r="H382" s="151"/>
      <c r="I382" s="6"/>
      <c r="J382" s="6"/>
      <c r="K382" s="6"/>
      <c r="L382" s="6"/>
      <c r="M382" s="6"/>
    </row>
    <row r="383" spans="2:13">
      <c r="B383" s="13"/>
      <c r="C383" s="13"/>
      <c r="D383" s="2"/>
      <c r="F383" s="6"/>
      <c r="G383" s="151"/>
      <c r="H383" s="151"/>
      <c r="I383" s="6"/>
      <c r="J383" s="6"/>
      <c r="K383" s="6"/>
      <c r="L383" s="6"/>
      <c r="M383" s="6"/>
    </row>
    <row r="384" spans="2:13">
      <c r="B384" s="13"/>
      <c r="C384" s="13"/>
      <c r="D384" s="2"/>
      <c r="F384" s="6"/>
      <c r="G384" s="151"/>
      <c r="H384" s="151"/>
      <c r="I384" s="6"/>
      <c r="J384" s="6"/>
      <c r="K384" s="6"/>
      <c r="L384" s="6"/>
      <c r="M384" s="6"/>
    </row>
    <row r="385" spans="2:13">
      <c r="B385" s="13"/>
      <c r="C385" s="13"/>
      <c r="D385" s="2"/>
      <c r="F385" s="6"/>
      <c r="G385" s="151"/>
      <c r="H385" s="151"/>
      <c r="I385" s="6"/>
      <c r="J385" s="6"/>
      <c r="K385" s="6"/>
      <c r="L385" s="6"/>
      <c r="M385" s="6"/>
    </row>
    <row r="386" spans="2:13">
      <c r="B386" s="13"/>
      <c r="C386" s="13"/>
      <c r="D386" s="2"/>
      <c r="F386" s="6"/>
      <c r="G386" s="151"/>
      <c r="H386" s="151"/>
      <c r="I386" s="6"/>
      <c r="J386" s="6"/>
      <c r="K386" s="6"/>
      <c r="L386" s="6"/>
      <c r="M386" s="6"/>
    </row>
    <row r="387" spans="2:13">
      <c r="B387" s="13"/>
      <c r="C387" s="13"/>
      <c r="D387" s="2"/>
      <c r="F387" s="6"/>
      <c r="G387" s="151"/>
      <c r="H387" s="151"/>
      <c r="I387" s="6"/>
      <c r="J387" s="6"/>
      <c r="K387" s="6"/>
      <c r="L387" s="6"/>
      <c r="M387" s="6"/>
    </row>
    <row r="388" spans="2:13">
      <c r="B388" s="13"/>
      <c r="C388" s="13"/>
      <c r="D388" s="2"/>
      <c r="F388" s="6"/>
      <c r="G388" s="151"/>
      <c r="H388" s="151"/>
      <c r="I388" s="6"/>
      <c r="J388" s="6"/>
      <c r="K388" s="6"/>
      <c r="L388" s="6"/>
      <c r="M388" s="6"/>
    </row>
    <row r="389" spans="2:13">
      <c r="B389" s="13"/>
      <c r="C389" s="13"/>
      <c r="D389" s="2"/>
      <c r="F389" s="6"/>
      <c r="G389" s="151"/>
      <c r="H389" s="151"/>
      <c r="I389" s="6"/>
      <c r="J389" s="6"/>
      <c r="K389" s="6"/>
      <c r="L389" s="6"/>
      <c r="M389" s="6"/>
    </row>
    <row r="390" spans="2:13">
      <c r="B390" s="13"/>
      <c r="C390" s="13"/>
      <c r="D390" s="2"/>
      <c r="F390" s="6"/>
      <c r="G390" s="151"/>
      <c r="H390" s="151"/>
      <c r="I390" s="6"/>
      <c r="J390" s="6"/>
      <c r="K390" s="6"/>
      <c r="L390" s="6"/>
      <c r="M390" s="6"/>
    </row>
    <row r="391" spans="2:13">
      <c r="B391" s="13"/>
      <c r="C391" s="13"/>
      <c r="D391" s="2"/>
      <c r="F391" s="6"/>
      <c r="G391" s="151"/>
      <c r="H391" s="151"/>
      <c r="I391" s="6"/>
      <c r="J391" s="6"/>
      <c r="K391" s="6"/>
      <c r="L391" s="6"/>
      <c r="M391" s="6"/>
    </row>
    <row r="392" spans="2:13">
      <c r="B392" s="13"/>
      <c r="C392" s="13"/>
      <c r="D392" s="2"/>
      <c r="F392" s="6"/>
      <c r="G392" s="151"/>
      <c r="H392" s="151"/>
      <c r="I392" s="6"/>
      <c r="J392" s="6"/>
      <c r="K392" s="6"/>
      <c r="L392" s="6"/>
      <c r="M392" s="6"/>
    </row>
    <row r="393" spans="2:13">
      <c r="B393" s="13"/>
      <c r="C393" s="13"/>
      <c r="D393" s="2"/>
      <c r="F393" s="6"/>
      <c r="G393" s="151"/>
      <c r="H393" s="151"/>
      <c r="I393" s="6"/>
      <c r="J393" s="6"/>
      <c r="K393" s="6"/>
      <c r="L393" s="6"/>
      <c r="M393" s="6"/>
    </row>
    <row r="394" spans="2:13">
      <c r="B394" s="13"/>
      <c r="C394" s="13"/>
      <c r="D394" s="2"/>
      <c r="F394" s="6"/>
      <c r="G394" s="151"/>
      <c r="H394" s="151"/>
      <c r="I394" s="6"/>
      <c r="J394" s="6"/>
      <c r="K394" s="6"/>
      <c r="L394" s="6"/>
      <c r="M394" s="6"/>
    </row>
    <row r="395" spans="2:13">
      <c r="B395" s="13"/>
      <c r="C395" s="13"/>
      <c r="D395" s="2"/>
      <c r="F395" s="6"/>
      <c r="G395" s="151"/>
      <c r="H395" s="151"/>
      <c r="I395" s="6"/>
      <c r="J395" s="6"/>
      <c r="K395" s="6"/>
      <c r="L395" s="6"/>
      <c r="M395" s="6"/>
    </row>
    <row r="396" spans="2:13">
      <c r="B396" s="13"/>
      <c r="C396" s="13"/>
      <c r="D396" s="2"/>
      <c r="F396" s="6"/>
      <c r="G396" s="151"/>
      <c r="H396" s="151"/>
      <c r="I396" s="6"/>
      <c r="J396" s="6"/>
      <c r="K396" s="6"/>
      <c r="L396" s="6"/>
      <c r="M396" s="6"/>
    </row>
    <row r="397" spans="2:13">
      <c r="B397" s="13"/>
      <c r="C397" s="13"/>
      <c r="D397" s="2"/>
      <c r="F397" s="6"/>
      <c r="G397" s="151"/>
      <c r="H397" s="151"/>
      <c r="I397" s="6"/>
      <c r="J397" s="6"/>
      <c r="K397" s="6"/>
      <c r="L397" s="6"/>
      <c r="M397" s="6"/>
    </row>
    <row r="398" spans="2:13">
      <c r="B398" s="13"/>
      <c r="C398" s="13"/>
      <c r="D398" s="2"/>
      <c r="F398" s="6"/>
      <c r="G398" s="151"/>
      <c r="H398" s="151"/>
      <c r="I398" s="6"/>
      <c r="J398" s="6"/>
      <c r="K398" s="6"/>
      <c r="L398" s="6"/>
      <c r="M398" s="6"/>
    </row>
    <row r="399" spans="2:13">
      <c r="B399" s="13"/>
      <c r="C399" s="13"/>
      <c r="D399" s="2"/>
      <c r="F399" s="6"/>
      <c r="G399" s="151"/>
      <c r="H399" s="151"/>
      <c r="I399" s="6"/>
      <c r="J399" s="6"/>
      <c r="K399" s="6"/>
      <c r="L399" s="6"/>
      <c r="M399" s="6"/>
    </row>
    <row r="400" spans="2:13">
      <c r="B400" s="13"/>
      <c r="C400" s="13"/>
      <c r="D400" s="2"/>
      <c r="F400" s="6"/>
      <c r="G400" s="151"/>
      <c r="H400" s="151"/>
      <c r="I400" s="6"/>
      <c r="J400" s="6"/>
      <c r="K400" s="6"/>
      <c r="L400" s="6"/>
      <c r="M400" s="6"/>
    </row>
    <row r="401" spans="2:13">
      <c r="B401" s="13"/>
      <c r="C401" s="13"/>
      <c r="D401" s="2"/>
      <c r="F401" s="6"/>
      <c r="G401" s="151"/>
      <c r="H401" s="151"/>
      <c r="I401" s="6"/>
      <c r="J401" s="6"/>
      <c r="K401" s="6"/>
      <c r="L401" s="6"/>
      <c r="M401" s="6"/>
    </row>
    <row r="402" spans="2:13">
      <c r="B402" s="13"/>
      <c r="C402" s="13"/>
      <c r="D402" s="2"/>
      <c r="F402" s="6"/>
      <c r="G402" s="151"/>
      <c r="H402" s="151"/>
      <c r="I402" s="6"/>
      <c r="J402" s="6"/>
      <c r="K402" s="6"/>
      <c r="L402" s="6"/>
      <c r="M402" s="6"/>
    </row>
    <row r="403" spans="2:13">
      <c r="B403" s="13"/>
      <c r="C403" s="13"/>
      <c r="D403" s="2"/>
      <c r="F403" s="6"/>
      <c r="G403" s="151"/>
      <c r="H403" s="151"/>
      <c r="I403" s="6"/>
      <c r="J403" s="6"/>
      <c r="K403" s="6"/>
      <c r="L403" s="6"/>
      <c r="M403" s="6"/>
    </row>
    <row r="404" spans="2:13">
      <c r="B404" s="13"/>
      <c r="C404" s="13"/>
      <c r="D404" s="2"/>
      <c r="F404" s="6"/>
      <c r="G404" s="151"/>
      <c r="H404" s="151"/>
      <c r="I404" s="6"/>
      <c r="J404" s="6"/>
      <c r="K404" s="6"/>
      <c r="L404" s="6"/>
      <c r="M404" s="6"/>
    </row>
    <row r="405" spans="2:13">
      <c r="B405" s="13"/>
      <c r="C405" s="13"/>
      <c r="D405" s="2"/>
      <c r="F405" s="6"/>
      <c r="G405" s="151"/>
      <c r="H405" s="151"/>
      <c r="I405" s="6"/>
      <c r="J405" s="6"/>
      <c r="K405" s="6"/>
      <c r="L405" s="6"/>
      <c r="M405" s="6"/>
    </row>
    <row r="406" spans="2:13">
      <c r="B406" s="13"/>
      <c r="C406" s="13"/>
      <c r="D406" s="2"/>
      <c r="F406" s="6"/>
      <c r="G406" s="151"/>
      <c r="H406" s="151"/>
      <c r="I406" s="6"/>
      <c r="J406" s="6"/>
      <c r="K406" s="6"/>
      <c r="L406" s="6"/>
      <c r="M406" s="6"/>
    </row>
    <row r="407" spans="2:13">
      <c r="B407" s="13"/>
      <c r="C407" s="13"/>
      <c r="D407" s="2"/>
      <c r="F407" s="6"/>
      <c r="G407" s="151"/>
      <c r="H407" s="151"/>
      <c r="I407" s="6"/>
      <c r="J407" s="6"/>
      <c r="K407" s="6"/>
      <c r="L407" s="6"/>
      <c r="M407" s="6"/>
    </row>
    <row r="408" spans="2:13">
      <c r="B408" s="13"/>
      <c r="C408" s="13"/>
      <c r="D408" s="2"/>
      <c r="F408" s="6"/>
      <c r="G408" s="151"/>
      <c r="H408" s="151"/>
      <c r="I408" s="6"/>
      <c r="J408" s="6"/>
      <c r="K408" s="6"/>
      <c r="L408" s="6"/>
      <c r="M408" s="6"/>
    </row>
    <row r="409" spans="2:13">
      <c r="B409" s="13"/>
      <c r="C409" s="13"/>
      <c r="D409" s="2"/>
      <c r="F409" s="6"/>
      <c r="G409" s="151"/>
      <c r="H409" s="151"/>
      <c r="I409" s="6"/>
      <c r="J409" s="6"/>
      <c r="K409" s="6"/>
      <c r="L409" s="6"/>
      <c r="M409" s="6"/>
    </row>
    <row r="410" spans="2:13">
      <c r="B410" s="13"/>
      <c r="C410" s="13"/>
      <c r="D410" s="2"/>
      <c r="F410" s="6"/>
      <c r="G410" s="151"/>
      <c r="H410" s="151"/>
      <c r="I410" s="6"/>
      <c r="J410" s="6"/>
      <c r="K410" s="6"/>
      <c r="L410" s="6"/>
      <c r="M410" s="6"/>
    </row>
    <row r="411" spans="2:13">
      <c r="B411" s="13"/>
      <c r="C411" s="13"/>
      <c r="D411" s="2"/>
      <c r="F411" s="6"/>
      <c r="G411" s="151"/>
      <c r="H411" s="151"/>
      <c r="I411" s="6"/>
      <c r="J411" s="6"/>
      <c r="K411" s="6"/>
      <c r="L411" s="6"/>
      <c r="M411" s="6"/>
    </row>
    <row r="412" spans="2:13">
      <c r="B412" s="13"/>
      <c r="C412" s="13"/>
      <c r="D412" s="2"/>
      <c r="F412" s="6"/>
      <c r="G412" s="151"/>
      <c r="H412" s="151"/>
      <c r="I412" s="6"/>
      <c r="J412" s="6"/>
      <c r="K412" s="6"/>
      <c r="L412" s="6"/>
      <c r="M412" s="6"/>
    </row>
    <row r="413" spans="2:13">
      <c r="B413" s="13"/>
      <c r="C413" s="13"/>
      <c r="D413" s="2"/>
      <c r="F413" s="6"/>
      <c r="G413" s="151"/>
      <c r="H413" s="151"/>
      <c r="I413" s="6"/>
      <c r="J413" s="6"/>
      <c r="K413" s="6"/>
      <c r="L413" s="6"/>
      <c r="M413" s="6"/>
    </row>
    <row r="414" spans="2:13">
      <c r="B414" s="13"/>
      <c r="C414" s="13"/>
      <c r="D414" s="2"/>
      <c r="F414" s="6"/>
      <c r="G414" s="151"/>
      <c r="H414" s="151"/>
      <c r="I414" s="6"/>
      <c r="J414" s="6"/>
      <c r="K414" s="6"/>
      <c r="L414" s="6"/>
      <c r="M414" s="6"/>
    </row>
    <row r="415" spans="2:13">
      <c r="B415" s="13"/>
      <c r="C415" s="13"/>
      <c r="D415" s="2"/>
      <c r="F415" s="6"/>
      <c r="G415" s="151"/>
      <c r="H415" s="151"/>
      <c r="I415" s="6"/>
      <c r="J415" s="6"/>
      <c r="K415" s="6"/>
      <c r="L415" s="6"/>
      <c r="M415" s="6"/>
    </row>
    <row r="416" spans="2:13">
      <c r="B416" s="13"/>
      <c r="C416" s="13"/>
      <c r="D416" s="2"/>
      <c r="F416" s="6"/>
      <c r="G416" s="151"/>
      <c r="H416" s="151"/>
      <c r="I416" s="6"/>
      <c r="J416" s="6"/>
      <c r="K416" s="6"/>
      <c r="L416" s="6"/>
      <c r="M416" s="6"/>
    </row>
    <row r="417" spans="2:13">
      <c r="B417" s="13"/>
      <c r="C417" s="13"/>
      <c r="D417" s="2"/>
      <c r="F417" s="6"/>
      <c r="G417" s="151"/>
      <c r="H417" s="151"/>
      <c r="I417" s="6"/>
      <c r="J417" s="6"/>
      <c r="K417" s="6"/>
      <c r="L417" s="6"/>
      <c r="M417" s="6"/>
    </row>
    <row r="418" spans="2:13">
      <c r="B418" s="13"/>
      <c r="C418" s="13"/>
      <c r="D418" s="2"/>
      <c r="F418" s="6"/>
      <c r="G418" s="151"/>
      <c r="H418" s="151"/>
      <c r="I418" s="6"/>
      <c r="J418" s="6"/>
      <c r="K418" s="6"/>
      <c r="L418" s="6"/>
      <c r="M418" s="6"/>
    </row>
    <row r="419" spans="2:13">
      <c r="B419" s="13"/>
      <c r="C419" s="13"/>
      <c r="D419" s="2"/>
      <c r="F419" s="6"/>
      <c r="G419" s="151"/>
      <c r="H419" s="151"/>
      <c r="I419" s="6"/>
      <c r="J419" s="6"/>
      <c r="K419" s="6"/>
      <c r="L419" s="6"/>
      <c r="M419" s="6"/>
    </row>
    <row r="420" spans="2:13">
      <c r="B420" s="13"/>
      <c r="C420" s="13"/>
      <c r="D420" s="2"/>
      <c r="F420" s="6"/>
      <c r="G420" s="151"/>
      <c r="H420" s="151"/>
      <c r="I420" s="6"/>
      <c r="J420" s="6"/>
      <c r="K420" s="6"/>
      <c r="L420" s="6"/>
      <c r="M420" s="6"/>
    </row>
    <row r="421" spans="2:13">
      <c r="B421" s="13"/>
      <c r="C421" s="13"/>
      <c r="D421" s="2"/>
      <c r="F421" s="6"/>
      <c r="G421" s="151"/>
      <c r="H421" s="151"/>
      <c r="I421" s="6"/>
      <c r="J421" s="6"/>
      <c r="K421" s="6"/>
      <c r="L421" s="6"/>
      <c r="M421" s="6"/>
    </row>
    <row r="422" spans="2:13">
      <c r="B422" s="13"/>
      <c r="C422" s="13"/>
      <c r="D422" s="2"/>
      <c r="F422" s="6"/>
      <c r="G422" s="151"/>
      <c r="H422" s="151"/>
      <c r="I422" s="6"/>
      <c r="J422" s="6"/>
      <c r="K422" s="6"/>
      <c r="L422" s="6"/>
      <c r="M422" s="6"/>
    </row>
    <row r="423" spans="2:13">
      <c r="B423" s="13"/>
      <c r="C423" s="13"/>
      <c r="D423" s="2"/>
      <c r="F423" s="6"/>
      <c r="G423" s="151"/>
      <c r="H423" s="151"/>
      <c r="I423" s="6"/>
      <c r="J423" s="6"/>
      <c r="K423" s="6"/>
      <c r="L423" s="6"/>
      <c r="M423" s="6"/>
    </row>
    <row r="424" spans="2:13">
      <c r="B424" s="13"/>
      <c r="C424" s="13"/>
      <c r="D424" s="2"/>
      <c r="F424" s="6"/>
      <c r="G424" s="151"/>
      <c r="H424" s="151"/>
      <c r="I424" s="6"/>
      <c r="J424" s="6"/>
      <c r="K424" s="6"/>
      <c r="L424" s="6"/>
      <c r="M424" s="6"/>
    </row>
    <row r="425" spans="2:13">
      <c r="B425" s="13"/>
      <c r="C425" s="13"/>
      <c r="D425" s="2"/>
      <c r="F425" s="6"/>
      <c r="G425" s="151"/>
      <c r="H425" s="151"/>
      <c r="I425" s="6"/>
      <c r="J425" s="6"/>
      <c r="K425" s="6"/>
      <c r="L425" s="6"/>
      <c r="M425" s="6"/>
    </row>
    <row r="426" spans="2:13">
      <c r="B426" s="13"/>
      <c r="C426" s="13"/>
      <c r="D426" s="2"/>
      <c r="F426" s="6"/>
      <c r="G426" s="151"/>
      <c r="H426" s="151"/>
      <c r="I426" s="6"/>
      <c r="J426" s="6"/>
      <c r="K426" s="6"/>
      <c r="L426" s="6"/>
      <c r="M426" s="6"/>
    </row>
    <row r="427" spans="2:13">
      <c r="B427" s="13"/>
      <c r="C427" s="13"/>
      <c r="D427" s="2"/>
      <c r="F427" s="6"/>
      <c r="G427" s="151"/>
      <c r="H427" s="151"/>
      <c r="I427" s="6"/>
      <c r="J427" s="6"/>
      <c r="K427" s="6"/>
      <c r="L427" s="6"/>
      <c r="M427" s="6"/>
    </row>
    <row r="428" spans="2:13">
      <c r="B428" s="13"/>
      <c r="C428" s="13"/>
      <c r="D428" s="2"/>
      <c r="F428" s="6"/>
      <c r="G428" s="151"/>
      <c r="H428" s="151"/>
      <c r="I428" s="6"/>
      <c r="J428" s="6"/>
      <c r="K428" s="6"/>
      <c r="L428" s="6"/>
      <c r="M428" s="6"/>
    </row>
    <row r="429" spans="2:13">
      <c r="B429" s="13"/>
      <c r="C429" s="13"/>
      <c r="D429" s="2"/>
      <c r="F429" s="6"/>
      <c r="G429" s="151"/>
      <c r="H429" s="151"/>
      <c r="I429" s="6"/>
      <c r="J429" s="6"/>
      <c r="K429" s="6"/>
      <c r="L429" s="6"/>
      <c r="M429" s="6"/>
    </row>
    <row r="430" spans="2:13">
      <c r="B430" s="13"/>
      <c r="C430" s="13"/>
      <c r="D430" s="2"/>
      <c r="F430" s="6"/>
      <c r="G430" s="151"/>
      <c r="H430" s="151"/>
      <c r="I430" s="6"/>
      <c r="J430" s="6"/>
      <c r="K430" s="6"/>
      <c r="L430" s="6"/>
      <c r="M430" s="6"/>
    </row>
    <row r="431" spans="2:13">
      <c r="B431" s="13"/>
      <c r="C431" s="13"/>
      <c r="D431" s="2"/>
      <c r="F431" s="6"/>
      <c r="G431" s="151"/>
      <c r="H431" s="151"/>
      <c r="I431" s="6"/>
      <c r="J431" s="6"/>
      <c r="K431" s="6"/>
      <c r="L431" s="6"/>
      <c r="M431" s="6"/>
    </row>
    <row r="432" spans="2:13">
      <c r="B432" s="13"/>
      <c r="C432" s="13"/>
      <c r="D432" s="2"/>
      <c r="F432" s="6"/>
      <c r="G432" s="151"/>
      <c r="H432" s="151"/>
      <c r="I432" s="6"/>
      <c r="J432" s="6"/>
      <c r="K432" s="6"/>
      <c r="L432" s="6"/>
      <c r="M432" s="6"/>
    </row>
    <row r="433" spans="2:13">
      <c r="B433" s="13"/>
      <c r="C433" s="13"/>
      <c r="D433" s="2"/>
      <c r="F433" s="6"/>
      <c r="G433" s="151"/>
      <c r="H433" s="151"/>
      <c r="I433" s="6"/>
      <c r="J433" s="6"/>
      <c r="K433" s="6"/>
      <c r="L433" s="6"/>
      <c r="M433" s="6"/>
    </row>
    <row r="434" spans="2:13">
      <c r="B434" s="13"/>
      <c r="C434" s="13"/>
      <c r="D434" s="2"/>
      <c r="F434" s="6"/>
      <c r="G434" s="151"/>
      <c r="H434" s="151"/>
      <c r="I434" s="6"/>
      <c r="J434" s="6"/>
      <c r="K434" s="6"/>
      <c r="L434" s="6"/>
      <c r="M434" s="6"/>
    </row>
    <row r="435" spans="2:13">
      <c r="B435" s="13"/>
      <c r="C435" s="13"/>
      <c r="D435" s="2"/>
      <c r="F435" s="6"/>
      <c r="G435" s="151"/>
      <c r="H435" s="151"/>
      <c r="I435" s="6"/>
      <c r="J435" s="6"/>
      <c r="K435" s="6"/>
      <c r="L435" s="6"/>
      <c r="M435" s="6"/>
    </row>
    <row r="436" spans="2:13">
      <c r="B436" s="13"/>
      <c r="C436" s="13"/>
      <c r="D436" s="2"/>
      <c r="F436" s="6"/>
      <c r="G436" s="151"/>
      <c r="H436" s="151"/>
      <c r="I436" s="6"/>
      <c r="J436" s="6"/>
      <c r="K436" s="6"/>
      <c r="L436" s="6"/>
      <c r="M436" s="6"/>
    </row>
    <row r="437" spans="2:13">
      <c r="B437" s="13"/>
      <c r="C437" s="13"/>
      <c r="D437" s="2"/>
      <c r="F437" s="6"/>
      <c r="G437" s="151"/>
      <c r="H437" s="151"/>
      <c r="I437" s="6"/>
      <c r="J437" s="6"/>
      <c r="K437" s="6"/>
      <c r="L437" s="6"/>
      <c r="M437" s="6"/>
    </row>
    <row r="438" spans="2:13">
      <c r="B438" s="13"/>
      <c r="C438" s="13"/>
      <c r="D438" s="2"/>
      <c r="F438" s="6"/>
      <c r="G438" s="151"/>
      <c r="H438" s="151"/>
      <c r="I438" s="6"/>
      <c r="J438" s="6"/>
      <c r="K438" s="6"/>
      <c r="L438" s="6"/>
      <c r="M438" s="6"/>
    </row>
    <row r="439" spans="2:13">
      <c r="B439" s="13"/>
      <c r="C439" s="13"/>
      <c r="D439" s="2"/>
      <c r="F439" s="6"/>
      <c r="G439" s="151"/>
      <c r="H439" s="151"/>
      <c r="I439" s="6"/>
      <c r="J439" s="6"/>
      <c r="K439" s="6"/>
      <c r="L439" s="6"/>
      <c r="M439" s="6"/>
    </row>
    <row r="440" spans="2:13">
      <c r="B440" s="13"/>
      <c r="C440" s="13"/>
      <c r="D440" s="2"/>
      <c r="F440" s="6"/>
      <c r="G440" s="151"/>
      <c r="H440" s="151"/>
      <c r="I440" s="6"/>
      <c r="J440" s="6"/>
      <c r="K440" s="6"/>
      <c r="L440" s="6"/>
      <c r="M440" s="6"/>
    </row>
    <row r="441" spans="2:13">
      <c r="B441" s="13"/>
      <c r="C441" s="13"/>
      <c r="D441" s="2"/>
      <c r="F441" s="6"/>
      <c r="G441" s="151"/>
      <c r="H441" s="151"/>
      <c r="I441" s="6"/>
      <c r="J441" s="6"/>
      <c r="K441" s="6"/>
      <c r="L441" s="6"/>
      <c r="M441" s="6"/>
    </row>
    <row r="442" spans="2:13">
      <c r="B442" s="13"/>
      <c r="C442" s="13"/>
      <c r="D442" s="2"/>
      <c r="F442" s="6"/>
      <c r="G442" s="151"/>
      <c r="H442" s="151"/>
      <c r="I442" s="6"/>
      <c r="J442" s="6"/>
      <c r="K442" s="6"/>
      <c r="L442" s="6"/>
      <c r="M442" s="6"/>
    </row>
    <row r="443" spans="2:13">
      <c r="B443" s="13"/>
      <c r="C443" s="13"/>
      <c r="D443" s="2"/>
      <c r="F443" s="6"/>
      <c r="G443" s="151"/>
      <c r="H443" s="151"/>
      <c r="I443" s="6"/>
      <c r="J443" s="6"/>
      <c r="K443" s="6"/>
      <c r="L443" s="6"/>
      <c r="M443" s="6"/>
    </row>
    <row r="444" spans="2:13">
      <c r="B444" s="13"/>
      <c r="C444" s="13"/>
      <c r="D444" s="2"/>
      <c r="F444" s="6"/>
      <c r="G444" s="151"/>
      <c r="H444" s="151"/>
      <c r="I444" s="6"/>
      <c r="J444" s="6"/>
      <c r="K444" s="6"/>
      <c r="L444" s="6"/>
      <c r="M444" s="6"/>
    </row>
    <row r="445" spans="2:13">
      <c r="B445" s="13"/>
      <c r="C445" s="13"/>
      <c r="D445" s="2"/>
      <c r="F445" s="6"/>
      <c r="G445" s="151"/>
      <c r="H445" s="151"/>
      <c r="I445" s="6"/>
      <c r="J445" s="6"/>
      <c r="K445" s="6"/>
      <c r="L445" s="6"/>
      <c r="M445" s="6"/>
    </row>
    <row r="446" spans="2:13">
      <c r="B446" s="13"/>
      <c r="C446" s="13"/>
      <c r="D446" s="2"/>
      <c r="F446" s="6"/>
      <c r="G446" s="151"/>
      <c r="H446" s="151"/>
      <c r="I446" s="6"/>
      <c r="J446" s="6"/>
      <c r="K446" s="6"/>
      <c r="L446" s="6"/>
      <c r="M446" s="6"/>
    </row>
    <row r="447" spans="2:13">
      <c r="B447" s="13"/>
      <c r="C447" s="13"/>
      <c r="D447" s="2"/>
      <c r="F447" s="6"/>
      <c r="G447" s="151"/>
      <c r="H447" s="151"/>
      <c r="I447" s="6"/>
      <c r="J447" s="6"/>
      <c r="K447" s="6"/>
      <c r="L447" s="6"/>
      <c r="M447" s="6"/>
    </row>
    <row r="448" spans="2:13">
      <c r="B448" s="13"/>
      <c r="C448" s="13"/>
      <c r="D448" s="2"/>
      <c r="F448" s="6"/>
      <c r="G448" s="151"/>
      <c r="H448" s="151"/>
      <c r="I448" s="6"/>
      <c r="J448" s="6"/>
      <c r="K448" s="6"/>
      <c r="L448" s="6"/>
      <c r="M448" s="6"/>
    </row>
    <row r="449" spans="2:13">
      <c r="B449" s="13"/>
      <c r="C449" s="13"/>
      <c r="D449" s="2"/>
      <c r="F449" s="6"/>
      <c r="G449" s="151"/>
      <c r="M449" s="6"/>
    </row>
    <row r="450" spans="2:13">
      <c r="B450" s="13"/>
      <c r="C450" s="13"/>
      <c r="D450" s="2"/>
      <c r="F450" s="6"/>
      <c r="H450" s="151"/>
      <c r="I450" s="6"/>
      <c r="J450" s="6"/>
      <c r="K450" s="6"/>
      <c r="L450" s="6"/>
      <c r="M450" s="6"/>
    </row>
    <row r="451" spans="2:13">
      <c r="B451" s="13"/>
      <c r="C451" s="13"/>
      <c r="D451" s="2"/>
      <c r="F451" s="6"/>
      <c r="G451" s="151"/>
      <c r="H451" s="151"/>
      <c r="I451" s="6"/>
      <c r="J451" s="6"/>
      <c r="K451" s="6"/>
      <c r="L451" s="6"/>
      <c r="M451" s="6"/>
    </row>
    <row r="452" spans="2:13">
      <c r="B452" s="13"/>
      <c r="C452" s="13"/>
      <c r="D452" s="2"/>
      <c r="F452" s="6"/>
      <c r="G452" s="151"/>
      <c r="H452" s="151"/>
      <c r="I452" s="6"/>
      <c r="J452" s="6"/>
      <c r="K452" s="6"/>
      <c r="L452" s="6"/>
      <c r="M452" s="6"/>
    </row>
    <row r="453" spans="2:13">
      <c r="B453" s="13"/>
      <c r="C453" s="13"/>
      <c r="D453" s="2"/>
      <c r="F453" s="6"/>
      <c r="G453" s="151"/>
      <c r="H453" s="151"/>
      <c r="I453" s="6"/>
      <c r="J453" s="6"/>
      <c r="K453" s="6"/>
      <c r="L453" s="6"/>
      <c r="M453" s="6"/>
    </row>
    <row r="454" spans="2:13">
      <c r="B454" s="13"/>
      <c r="C454" s="13"/>
      <c r="D454" s="2"/>
      <c r="F454" s="6"/>
      <c r="G454" s="151"/>
      <c r="H454" s="151"/>
      <c r="I454" s="6"/>
      <c r="J454" s="6"/>
      <c r="K454" s="6"/>
      <c r="L454" s="6"/>
      <c r="M454" s="6"/>
    </row>
    <row r="455" spans="2:13">
      <c r="B455" s="13"/>
      <c r="C455" s="13"/>
      <c r="D455" s="2"/>
      <c r="F455" s="6"/>
      <c r="G455" s="151"/>
      <c r="H455" s="151"/>
      <c r="I455" s="6"/>
      <c r="J455" s="6"/>
      <c r="K455" s="6"/>
      <c r="L455" s="6"/>
      <c r="M455" s="6"/>
    </row>
    <row r="456" spans="2:13">
      <c r="B456" s="13"/>
      <c r="C456" s="13"/>
      <c r="D456" s="2"/>
      <c r="F456" s="6"/>
      <c r="G456" s="151"/>
      <c r="H456" s="151"/>
      <c r="I456" s="6"/>
      <c r="J456" s="6"/>
      <c r="K456" s="6"/>
      <c r="L456" s="6"/>
      <c r="M456" s="6"/>
    </row>
    <row r="457" spans="2:13">
      <c r="B457" s="13"/>
      <c r="C457" s="13"/>
      <c r="D457" s="2"/>
      <c r="F457" s="6"/>
      <c r="G457" s="151"/>
      <c r="H457" s="151"/>
      <c r="I457" s="6"/>
      <c r="J457" s="6"/>
      <c r="K457" s="6"/>
      <c r="L457" s="6"/>
      <c r="M457" s="6"/>
    </row>
    <row r="458" spans="2:13">
      <c r="B458" s="13"/>
      <c r="C458" s="13"/>
      <c r="D458" s="2"/>
      <c r="F458" s="6"/>
      <c r="G458" s="151"/>
      <c r="H458" s="151"/>
      <c r="I458" s="6"/>
      <c r="J458" s="6"/>
      <c r="K458" s="6"/>
      <c r="L458" s="6"/>
      <c r="M458" s="6"/>
    </row>
    <row r="459" spans="2:13">
      <c r="B459" s="13"/>
      <c r="C459" s="13"/>
      <c r="D459" s="2"/>
      <c r="F459" s="6"/>
      <c r="G459" s="151"/>
      <c r="H459" s="151"/>
      <c r="I459" s="6"/>
      <c r="J459" s="6"/>
      <c r="K459" s="6"/>
      <c r="L459" s="6"/>
      <c r="M459" s="6"/>
    </row>
    <row r="460" spans="2:13">
      <c r="B460" s="13"/>
      <c r="C460" s="13"/>
      <c r="D460" s="2"/>
      <c r="F460" s="6"/>
      <c r="G460" s="151"/>
      <c r="H460" s="151"/>
      <c r="I460" s="6"/>
      <c r="J460" s="6"/>
      <c r="K460" s="6"/>
      <c r="L460" s="6"/>
      <c r="M460" s="6"/>
    </row>
    <row r="461" spans="2:13">
      <c r="B461" s="13"/>
      <c r="C461" s="13"/>
      <c r="D461" s="2"/>
      <c r="F461" s="6"/>
      <c r="G461" s="151"/>
      <c r="H461" s="151"/>
      <c r="I461" s="6"/>
      <c r="J461" s="6"/>
      <c r="K461" s="6"/>
      <c r="L461" s="6"/>
      <c r="M461" s="6"/>
    </row>
    <row r="462" spans="2:13">
      <c r="B462" s="13"/>
      <c r="C462" s="13"/>
      <c r="D462" s="2"/>
      <c r="F462" s="6"/>
      <c r="G462" s="151"/>
      <c r="H462" s="151"/>
      <c r="I462" s="6"/>
      <c r="J462" s="6"/>
      <c r="K462" s="6"/>
      <c r="L462" s="6"/>
      <c r="M462" s="6"/>
    </row>
    <row r="463" spans="2:13">
      <c r="B463" s="13"/>
      <c r="C463" s="13"/>
      <c r="D463" s="2"/>
      <c r="F463" s="6"/>
      <c r="G463" s="151"/>
      <c r="H463" s="151"/>
      <c r="I463" s="6"/>
      <c r="J463" s="6"/>
      <c r="K463" s="6"/>
      <c r="L463" s="6"/>
      <c r="M463" s="6"/>
    </row>
    <row r="464" spans="2:13">
      <c r="B464" s="13"/>
      <c r="C464" s="13"/>
      <c r="D464" s="2"/>
      <c r="F464" s="6"/>
      <c r="G464" s="151"/>
      <c r="H464" s="151"/>
      <c r="I464" s="6"/>
      <c r="J464" s="6"/>
      <c r="K464" s="6"/>
      <c r="L464" s="6"/>
      <c r="M464" s="6"/>
    </row>
    <row r="465" spans="2:13">
      <c r="B465" s="13"/>
      <c r="C465" s="13"/>
      <c r="D465" s="2"/>
      <c r="F465" s="6"/>
      <c r="G465" s="151"/>
      <c r="H465" s="151"/>
      <c r="I465" s="6"/>
      <c r="J465" s="6"/>
      <c r="K465" s="6"/>
      <c r="L465" s="6"/>
      <c r="M465" s="6"/>
    </row>
    <row r="466" spans="2:13">
      <c r="B466" s="13"/>
      <c r="C466" s="13"/>
      <c r="D466" s="2"/>
      <c r="F466" s="6"/>
      <c r="G466" s="151"/>
      <c r="H466" s="151"/>
      <c r="I466" s="6"/>
      <c r="J466" s="6"/>
      <c r="K466" s="6"/>
      <c r="L466" s="6"/>
      <c r="M466" s="6"/>
    </row>
    <row r="467" spans="2:13">
      <c r="B467" s="13"/>
      <c r="C467" s="13"/>
      <c r="D467" s="2"/>
      <c r="F467" s="6"/>
      <c r="G467" s="151"/>
      <c r="H467" s="151"/>
      <c r="I467" s="6"/>
      <c r="J467" s="6"/>
      <c r="K467" s="6"/>
      <c r="L467" s="6"/>
      <c r="M467" s="6"/>
    </row>
    <row r="468" spans="2:13">
      <c r="B468" s="13"/>
      <c r="C468" s="13"/>
      <c r="D468" s="2"/>
      <c r="F468" s="6"/>
      <c r="G468" s="151"/>
      <c r="H468" s="151"/>
      <c r="I468" s="6"/>
      <c r="J468" s="6"/>
      <c r="K468" s="6"/>
      <c r="L468" s="6"/>
      <c r="M468" s="6"/>
    </row>
    <row r="469" spans="2:13">
      <c r="B469" s="13"/>
      <c r="C469" s="13"/>
      <c r="D469" s="2"/>
      <c r="F469" s="6"/>
      <c r="G469" s="151"/>
      <c r="H469" s="151"/>
      <c r="I469" s="6"/>
      <c r="J469" s="6"/>
      <c r="K469" s="6"/>
      <c r="L469" s="6"/>
      <c r="M469" s="6"/>
    </row>
    <row r="470" spans="2:13">
      <c r="B470" s="13"/>
      <c r="C470" s="13"/>
      <c r="D470" s="2"/>
      <c r="F470" s="6"/>
      <c r="G470" s="151"/>
      <c r="H470" s="151"/>
      <c r="I470" s="6"/>
      <c r="J470" s="6"/>
      <c r="K470" s="6"/>
      <c r="L470" s="6"/>
      <c r="M470" s="6"/>
    </row>
    <row r="471" spans="2:13">
      <c r="B471" s="13"/>
      <c r="C471" s="13"/>
      <c r="D471" s="2"/>
      <c r="F471" s="6"/>
      <c r="G471" s="151"/>
      <c r="H471" s="151"/>
      <c r="I471" s="6"/>
      <c r="J471" s="6"/>
      <c r="K471" s="6"/>
      <c r="L471" s="6"/>
      <c r="M471" s="6"/>
    </row>
    <row r="472" spans="2:13">
      <c r="B472" s="13"/>
      <c r="C472" s="13"/>
      <c r="D472" s="2"/>
      <c r="F472" s="6"/>
      <c r="G472" s="151"/>
      <c r="H472" s="151"/>
      <c r="I472" s="6"/>
      <c r="J472" s="6"/>
      <c r="K472" s="6"/>
      <c r="L472" s="6"/>
      <c r="M472" s="6"/>
    </row>
    <row r="473" spans="2:13">
      <c r="B473" s="13"/>
      <c r="C473" s="13"/>
      <c r="D473" s="2"/>
      <c r="F473" s="6"/>
      <c r="G473" s="151"/>
      <c r="H473" s="151"/>
      <c r="I473" s="6"/>
      <c r="J473" s="6"/>
      <c r="K473" s="6"/>
      <c r="L473" s="6"/>
      <c r="M473" s="6"/>
    </row>
    <row r="474" spans="2:13">
      <c r="B474" s="13"/>
      <c r="C474" s="13"/>
      <c r="D474" s="2"/>
      <c r="F474" s="6"/>
      <c r="G474" s="151"/>
      <c r="H474" s="151"/>
      <c r="I474" s="6"/>
      <c r="J474" s="6"/>
      <c r="K474" s="6"/>
      <c r="L474" s="6"/>
      <c r="M474" s="6"/>
    </row>
    <row r="475" spans="2:13">
      <c r="B475" s="13"/>
      <c r="C475" s="13"/>
      <c r="D475" s="2"/>
      <c r="F475" s="6"/>
      <c r="G475" s="151"/>
      <c r="H475" s="151"/>
      <c r="I475" s="6"/>
      <c r="J475" s="6"/>
      <c r="K475" s="6"/>
      <c r="L475" s="6"/>
      <c r="M475" s="6"/>
    </row>
    <row r="476" spans="2:13">
      <c r="B476" s="13"/>
      <c r="C476" s="13"/>
      <c r="D476" s="2"/>
      <c r="F476" s="6"/>
      <c r="G476" s="151"/>
      <c r="H476" s="151"/>
      <c r="I476" s="6"/>
      <c r="J476" s="6"/>
      <c r="K476" s="6"/>
      <c r="L476" s="6"/>
      <c r="M476" s="6"/>
    </row>
    <row r="477" spans="2:13">
      <c r="B477" s="13"/>
      <c r="C477" s="13"/>
      <c r="D477" s="2"/>
      <c r="F477" s="6"/>
      <c r="G477" s="151"/>
      <c r="H477" s="151"/>
      <c r="I477" s="6"/>
      <c r="J477" s="6"/>
      <c r="K477" s="6"/>
      <c r="L477" s="6"/>
      <c r="M477" s="6"/>
    </row>
    <row r="478" spans="2:13">
      <c r="B478" s="13"/>
      <c r="C478" s="13"/>
      <c r="D478" s="2"/>
      <c r="F478" s="6"/>
      <c r="G478" s="151"/>
      <c r="H478" s="151"/>
      <c r="I478" s="6"/>
      <c r="J478" s="6"/>
      <c r="K478" s="6"/>
      <c r="L478" s="6"/>
      <c r="M478" s="6"/>
    </row>
    <row r="479" spans="2:13">
      <c r="B479" s="13"/>
      <c r="C479" s="13"/>
      <c r="D479" s="2"/>
      <c r="F479" s="6"/>
      <c r="G479" s="151"/>
      <c r="H479" s="151"/>
      <c r="I479" s="6"/>
      <c r="J479" s="6"/>
      <c r="K479" s="6"/>
      <c r="L479" s="6"/>
      <c r="M479" s="6"/>
    </row>
    <row r="480" spans="2:13">
      <c r="B480" s="13"/>
      <c r="C480" s="13"/>
      <c r="D480" s="2"/>
      <c r="F480" s="6"/>
      <c r="G480" s="151"/>
      <c r="H480" s="151"/>
      <c r="I480" s="6"/>
      <c r="J480" s="6"/>
      <c r="K480" s="6"/>
      <c r="L480" s="6"/>
      <c r="M480" s="6"/>
    </row>
    <row r="481" spans="2:13">
      <c r="B481" s="13"/>
      <c r="C481" s="13"/>
      <c r="D481" s="2"/>
      <c r="F481" s="6"/>
      <c r="G481" s="151"/>
      <c r="H481" s="151"/>
      <c r="I481" s="6"/>
      <c r="J481" s="6"/>
      <c r="K481" s="6"/>
      <c r="L481" s="6"/>
      <c r="M481" s="6"/>
    </row>
    <row r="482" spans="2:13">
      <c r="B482" s="13"/>
      <c r="C482" s="13"/>
      <c r="D482" s="2"/>
      <c r="F482" s="6"/>
      <c r="G482" s="151"/>
      <c r="H482" s="151"/>
      <c r="I482" s="6"/>
      <c r="J482" s="6"/>
      <c r="K482" s="6"/>
      <c r="L482" s="6"/>
      <c r="M482" s="6"/>
    </row>
    <row r="483" spans="2:13">
      <c r="B483" s="13"/>
      <c r="C483" s="13"/>
      <c r="D483" s="2"/>
      <c r="F483" s="6"/>
      <c r="G483" s="151"/>
      <c r="H483" s="151"/>
      <c r="I483" s="6"/>
      <c r="J483" s="6"/>
      <c r="K483" s="6"/>
      <c r="L483" s="6"/>
      <c r="M483" s="6"/>
    </row>
    <row r="484" spans="2:13">
      <c r="B484" s="13"/>
      <c r="C484" s="13"/>
      <c r="D484" s="2"/>
      <c r="F484" s="6"/>
      <c r="G484" s="151"/>
      <c r="H484" s="151"/>
      <c r="I484" s="6"/>
      <c r="J484" s="6"/>
      <c r="K484" s="6"/>
      <c r="L484" s="6"/>
      <c r="M484" s="6"/>
    </row>
    <row r="485" spans="2:13">
      <c r="B485" s="13"/>
      <c r="C485" s="13"/>
      <c r="D485" s="2"/>
      <c r="F485" s="6"/>
      <c r="G485" s="151"/>
      <c r="H485" s="151"/>
      <c r="I485" s="6"/>
      <c r="J485" s="6"/>
      <c r="K485" s="6"/>
      <c r="L485" s="6"/>
      <c r="M485" s="6"/>
    </row>
    <row r="486" spans="2:13">
      <c r="B486" s="13"/>
      <c r="C486" s="13"/>
      <c r="D486" s="2"/>
      <c r="F486" s="6"/>
      <c r="G486" s="151"/>
      <c r="H486" s="151"/>
      <c r="I486" s="6"/>
      <c r="J486" s="6"/>
      <c r="K486" s="6"/>
      <c r="L486" s="6"/>
      <c r="M486" s="6"/>
    </row>
    <row r="487" spans="2:13">
      <c r="B487" s="13"/>
      <c r="C487" s="13"/>
      <c r="D487" s="2"/>
      <c r="F487" s="6"/>
      <c r="G487" s="151"/>
      <c r="H487" s="151"/>
      <c r="I487" s="6"/>
      <c r="J487" s="6"/>
      <c r="K487" s="6"/>
      <c r="L487" s="6"/>
      <c r="M487" s="6"/>
    </row>
    <row r="488" spans="2:13">
      <c r="B488" s="13"/>
      <c r="C488" s="13"/>
      <c r="D488" s="2"/>
      <c r="F488" s="6"/>
      <c r="G488" s="151"/>
      <c r="H488" s="151"/>
      <c r="I488" s="6"/>
      <c r="J488" s="6"/>
      <c r="K488" s="6"/>
      <c r="L488" s="6"/>
      <c r="M488" s="6"/>
    </row>
    <row r="489" spans="2:13">
      <c r="B489" s="13"/>
      <c r="C489" s="13"/>
      <c r="D489" s="2"/>
      <c r="F489" s="6"/>
      <c r="G489" s="151"/>
      <c r="H489" s="151"/>
      <c r="I489" s="6"/>
      <c r="J489" s="6"/>
      <c r="K489" s="6"/>
      <c r="L489" s="6"/>
      <c r="M489" s="6"/>
    </row>
    <row r="490" spans="2:13">
      <c r="B490" s="13"/>
      <c r="C490" s="13"/>
      <c r="D490" s="2"/>
      <c r="F490" s="6"/>
      <c r="G490" s="151"/>
      <c r="H490" s="151"/>
      <c r="I490" s="6"/>
      <c r="J490" s="6"/>
      <c r="K490" s="6"/>
      <c r="L490" s="6"/>
      <c r="M490" s="6"/>
    </row>
    <row r="491" spans="2:13">
      <c r="B491" s="13"/>
      <c r="C491" s="13"/>
      <c r="D491" s="2"/>
      <c r="F491" s="6"/>
      <c r="G491" s="151"/>
      <c r="H491" s="151"/>
      <c r="I491" s="6"/>
      <c r="J491" s="6"/>
      <c r="K491" s="6"/>
      <c r="L491" s="6"/>
      <c r="M491" s="6"/>
    </row>
    <row r="492" spans="2:13">
      <c r="B492" s="13"/>
      <c r="C492" s="13"/>
      <c r="D492" s="2"/>
      <c r="F492" s="6"/>
      <c r="G492" s="151"/>
      <c r="H492" s="151"/>
      <c r="I492" s="6"/>
      <c r="J492" s="6"/>
      <c r="K492" s="6"/>
      <c r="L492" s="6"/>
      <c r="M492" s="6"/>
    </row>
    <row r="493" spans="2:13">
      <c r="B493" s="13"/>
      <c r="C493" s="13"/>
      <c r="D493" s="2"/>
      <c r="F493" s="6"/>
      <c r="G493" s="151"/>
      <c r="H493" s="151"/>
      <c r="I493" s="6"/>
      <c r="J493" s="6"/>
      <c r="K493" s="6"/>
      <c r="L493" s="6"/>
      <c r="M493" s="6"/>
    </row>
    <row r="494" spans="2:13">
      <c r="B494" s="13"/>
      <c r="C494" s="13"/>
      <c r="D494" s="2"/>
      <c r="F494" s="6"/>
      <c r="G494" s="151"/>
      <c r="H494" s="151"/>
      <c r="I494" s="6"/>
      <c r="J494" s="6"/>
      <c r="K494" s="6"/>
      <c r="L494" s="6"/>
      <c r="M494" s="6"/>
    </row>
    <row r="495" spans="2:13">
      <c r="B495" s="13"/>
      <c r="C495" s="13"/>
      <c r="D495" s="2"/>
      <c r="F495" s="6"/>
      <c r="G495" s="151"/>
      <c r="H495" s="151"/>
      <c r="I495" s="6"/>
      <c r="J495" s="6"/>
      <c r="K495" s="6"/>
      <c r="L495" s="6"/>
      <c r="M495" s="6"/>
    </row>
    <row r="496" spans="2:13">
      <c r="B496" s="13"/>
      <c r="C496" s="13"/>
      <c r="D496" s="2"/>
      <c r="F496" s="6"/>
      <c r="G496" s="151"/>
      <c r="H496" s="151"/>
      <c r="I496" s="6"/>
      <c r="J496" s="6"/>
      <c r="K496" s="6"/>
      <c r="L496" s="6"/>
      <c r="M496" s="6"/>
    </row>
    <row r="497" spans="2:13">
      <c r="B497" s="13"/>
      <c r="C497" s="13"/>
      <c r="D497" s="2"/>
      <c r="F497" s="6"/>
      <c r="G497" s="151"/>
      <c r="H497" s="151"/>
      <c r="I497" s="6"/>
      <c r="J497" s="6"/>
      <c r="K497" s="6"/>
      <c r="L497" s="6"/>
      <c r="M497" s="6"/>
    </row>
    <row r="498" spans="2:13">
      <c r="B498" s="13"/>
      <c r="C498" s="13"/>
      <c r="D498" s="2"/>
      <c r="F498" s="6"/>
      <c r="G498" s="151"/>
      <c r="H498" s="151"/>
      <c r="I498" s="6"/>
      <c r="J498" s="6"/>
      <c r="K498" s="6"/>
      <c r="L498" s="6"/>
      <c r="M498" s="6"/>
    </row>
    <row r="499" spans="2:13">
      <c r="B499" s="13"/>
      <c r="C499" s="13"/>
      <c r="D499" s="2"/>
      <c r="F499" s="6"/>
      <c r="G499" s="151"/>
      <c r="H499" s="151"/>
      <c r="I499" s="6"/>
      <c r="J499" s="6"/>
      <c r="K499" s="6"/>
      <c r="L499" s="6"/>
      <c r="M499" s="6"/>
    </row>
    <row r="500" spans="2:13">
      <c r="B500" s="13"/>
      <c r="C500" s="13"/>
      <c r="D500" s="2"/>
      <c r="F500" s="6"/>
      <c r="G500" s="151"/>
      <c r="H500" s="151"/>
      <c r="I500" s="6"/>
      <c r="J500" s="6"/>
      <c r="K500" s="6"/>
      <c r="L500" s="6"/>
      <c r="M500" s="6"/>
    </row>
    <row r="501" spans="2:13">
      <c r="B501" s="13"/>
      <c r="C501" s="13"/>
      <c r="D501" s="2"/>
      <c r="F501" s="6"/>
      <c r="G501" s="151"/>
      <c r="H501" s="151"/>
      <c r="I501" s="6"/>
      <c r="J501" s="6"/>
      <c r="K501" s="6"/>
      <c r="L501" s="6"/>
      <c r="M501" s="6"/>
    </row>
    <row r="502" spans="2:13">
      <c r="B502" s="13"/>
      <c r="C502" s="13"/>
      <c r="D502" s="2"/>
      <c r="F502" s="6"/>
      <c r="G502" s="151"/>
      <c r="H502" s="151"/>
      <c r="I502" s="6"/>
      <c r="J502" s="6"/>
      <c r="K502" s="6"/>
      <c r="L502" s="6"/>
      <c r="M502" s="6"/>
    </row>
    <row r="503" spans="2:13">
      <c r="B503" s="13"/>
      <c r="C503" s="13"/>
      <c r="D503" s="2"/>
      <c r="F503" s="6"/>
      <c r="G503" s="151"/>
      <c r="H503" s="151"/>
      <c r="I503" s="6"/>
      <c r="J503" s="6"/>
      <c r="K503" s="6"/>
      <c r="L503" s="6"/>
      <c r="M503" s="6"/>
    </row>
    <row r="504" spans="2:13">
      <c r="B504" s="13"/>
      <c r="C504" s="13"/>
      <c r="D504" s="2"/>
      <c r="F504" s="6"/>
      <c r="G504" s="151"/>
      <c r="H504" s="151"/>
      <c r="I504" s="6"/>
      <c r="J504" s="6"/>
      <c r="K504" s="6"/>
      <c r="L504" s="6"/>
      <c r="M504" s="6"/>
    </row>
    <row r="505" spans="2:13">
      <c r="B505" s="13"/>
      <c r="C505" s="13"/>
      <c r="D505" s="2"/>
      <c r="F505" s="6"/>
      <c r="G505" s="151"/>
      <c r="H505" s="151"/>
      <c r="I505" s="6"/>
      <c r="J505" s="6"/>
      <c r="K505" s="6"/>
      <c r="L505" s="6"/>
      <c r="M505" s="6"/>
    </row>
    <row r="506" spans="2:13">
      <c r="B506" s="13"/>
      <c r="C506" s="13"/>
      <c r="D506" s="2"/>
      <c r="F506" s="6"/>
      <c r="G506" s="151"/>
      <c r="H506" s="151"/>
      <c r="I506" s="6"/>
      <c r="J506" s="6"/>
      <c r="K506" s="6"/>
      <c r="L506" s="6"/>
      <c r="M506" s="6"/>
    </row>
    <row r="507" spans="2:13">
      <c r="B507" s="13"/>
      <c r="C507" s="13"/>
      <c r="D507" s="2"/>
      <c r="F507" s="6"/>
      <c r="G507" s="151"/>
      <c r="H507" s="151"/>
      <c r="I507" s="6"/>
      <c r="J507" s="6"/>
      <c r="K507" s="6"/>
      <c r="L507" s="6"/>
      <c r="M507" s="6"/>
    </row>
    <row r="508" spans="2:13">
      <c r="B508" s="13"/>
      <c r="C508" s="13"/>
      <c r="D508" s="2"/>
      <c r="F508" s="6"/>
      <c r="G508" s="151"/>
      <c r="H508" s="151"/>
      <c r="I508" s="6"/>
      <c r="J508" s="6"/>
      <c r="K508" s="6"/>
      <c r="L508" s="6"/>
      <c r="M508" s="6"/>
    </row>
    <row r="509" spans="2:13">
      <c r="B509" s="13"/>
      <c r="C509" s="13"/>
      <c r="D509" s="2"/>
      <c r="F509" s="6"/>
      <c r="G509" s="151"/>
      <c r="H509" s="151"/>
      <c r="I509" s="6"/>
      <c r="J509" s="6"/>
      <c r="K509" s="6"/>
      <c r="L509" s="6"/>
      <c r="M509" s="6"/>
    </row>
    <row r="510" spans="2:13">
      <c r="B510" s="13"/>
      <c r="C510" s="13"/>
      <c r="D510" s="2"/>
      <c r="F510" s="6"/>
      <c r="G510" s="151"/>
      <c r="H510" s="151"/>
      <c r="I510" s="6"/>
      <c r="J510" s="6"/>
      <c r="K510" s="6"/>
      <c r="L510" s="6"/>
      <c r="M510" s="6"/>
    </row>
    <row r="511" spans="2:13">
      <c r="B511" s="13"/>
      <c r="C511" s="13"/>
      <c r="D511" s="2"/>
      <c r="F511" s="6"/>
      <c r="G511" s="151"/>
      <c r="H511" s="151"/>
      <c r="I511" s="6"/>
      <c r="J511" s="6"/>
      <c r="K511" s="6"/>
      <c r="L511" s="6"/>
      <c r="M511" s="6"/>
    </row>
    <row r="512" spans="2:13">
      <c r="B512" s="13"/>
      <c r="C512" s="13"/>
      <c r="D512" s="2"/>
      <c r="F512" s="6"/>
      <c r="G512" s="151"/>
      <c r="H512" s="151"/>
      <c r="I512" s="6"/>
      <c r="J512" s="6"/>
      <c r="K512" s="6"/>
      <c r="L512" s="6"/>
      <c r="M512" s="6"/>
    </row>
    <row r="513" spans="2:13">
      <c r="B513" s="13"/>
      <c r="C513" s="13"/>
      <c r="D513" s="2"/>
      <c r="F513" s="6"/>
      <c r="G513" s="151"/>
      <c r="H513" s="151"/>
      <c r="I513" s="6"/>
      <c r="J513" s="6"/>
      <c r="K513" s="6"/>
      <c r="L513" s="6"/>
      <c r="M513" s="6"/>
    </row>
    <row r="514" spans="2:13">
      <c r="B514" s="13"/>
      <c r="C514" s="13"/>
      <c r="D514" s="2"/>
      <c r="F514" s="6"/>
      <c r="G514" s="151"/>
      <c r="H514" s="151"/>
      <c r="I514" s="6"/>
      <c r="J514" s="6"/>
      <c r="K514" s="6"/>
      <c r="L514" s="6"/>
      <c r="M514" s="6"/>
    </row>
    <row r="515" spans="2:13">
      <c r="B515" s="13"/>
      <c r="C515" s="13"/>
      <c r="D515" s="2"/>
      <c r="F515" s="6"/>
      <c r="G515" s="151"/>
      <c r="H515" s="151"/>
      <c r="I515" s="6"/>
      <c r="J515" s="6"/>
      <c r="K515" s="6"/>
      <c r="L515" s="6"/>
      <c r="M515" s="6"/>
    </row>
    <row r="516" spans="2:13">
      <c r="B516" s="13"/>
      <c r="C516" s="13"/>
      <c r="D516" s="2"/>
      <c r="F516" s="6"/>
      <c r="G516" s="151"/>
      <c r="H516" s="151"/>
      <c r="I516" s="6"/>
      <c r="J516" s="6"/>
      <c r="K516" s="6"/>
      <c r="L516" s="6"/>
      <c r="M516" s="6"/>
    </row>
    <row r="517" spans="2:13">
      <c r="B517" s="13"/>
      <c r="C517" s="13"/>
      <c r="D517" s="2"/>
      <c r="F517" s="6"/>
      <c r="G517" s="151"/>
      <c r="H517" s="151"/>
      <c r="I517" s="6"/>
      <c r="J517" s="6"/>
      <c r="K517" s="6"/>
      <c r="L517" s="6"/>
      <c r="M517" s="6"/>
    </row>
    <row r="518" spans="2:13">
      <c r="B518" s="13"/>
      <c r="C518" s="13"/>
      <c r="D518" s="2"/>
      <c r="F518" s="6"/>
      <c r="G518" s="151"/>
      <c r="H518" s="151"/>
      <c r="I518" s="6"/>
      <c r="J518" s="6"/>
      <c r="K518" s="6"/>
      <c r="L518" s="6"/>
      <c r="M518" s="6"/>
    </row>
    <row r="519" spans="2:13">
      <c r="B519" s="13"/>
      <c r="C519" s="13"/>
      <c r="D519" s="2"/>
      <c r="F519" s="6"/>
      <c r="G519" s="151"/>
      <c r="H519" s="151"/>
      <c r="I519" s="6"/>
      <c r="J519" s="6"/>
      <c r="K519" s="6"/>
      <c r="L519" s="6"/>
      <c r="M519" s="6"/>
    </row>
    <row r="520" spans="2:13">
      <c r="B520" s="13"/>
      <c r="C520" s="13"/>
      <c r="D520" s="2"/>
      <c r="F520" s="6"/>
      <c r="G520" s="151"/>
      <c r="H520" s="151"/>
      <c r="I520" s="6"/>
      <c r="J520" s="6"/>
      <c r="K520" s="6"/>
      <c r="L520" s="6"/>
      <c r="M520" s="6"/>
    </row>
    <row r="521" spans="2:13">
      <c r="B521" s="13"/>
      <c r="C521" s="13"/>
      <c r="D521" s="2"/>
      <c r="F521" s="6"/>
      <c r="G521" s="151"/>
      <c r="H521" s="151"/>
      <c r="I521" s="6"/>
      <c r="J521" s="6"/>
      <c r="K521" s="6"/>
      <c r="L521" s="6"/>
      <c r="M521" s="6"/>
    </row>
    <row r="522" spans="2:13">
      <c r="B522" s="13"/>
      <c r="C522" s="13"/>
      <c r="D522" s="2"/>
      <c r="F522" s="6"/>
      <c r="G522" s="151"/>
      <c r="H522" s="151"/>
      <c r="I522" s="6"/>
      <c r="J522" s="6"/>
      <c r="K522" s="6"/>
      <c r="L522" s="6"/>
      <c r="M522" s="6"/>
    </row>
    <row r="523" spans="2:13">
      <c r="B523" s="13"/>
      <c r="C523" s="13"/>
      <c r="D523" s="2"/>
      <c r="F523" s="6"/>
      <c r="G523" s="151"/>
      <c r="H523" s="151"/>
      <c r="I523" s="6"/>
      <c r="J523" s="6"/>
      <c r="K523" s="6"/>
      <c r="L523" s="6"/>
      <c r="M523" s="6"/>
    </row>
    <row r="524" spans="2:13">
      <c r="B524" s="13"/>
      <c r="C524" s="13"/>
      <c r="D524" s="2"/>
      <c r="F524" s="6"/>
      <c r="G524" s="151"/>
      <c r="H524" s="151"/>
      <c r="I524" s="6"/>
      <c r="J524" s="6"/>
      <c r="K524" s="6"/>
      <c r="L524" s="6"/>
      <c r="M524" s="6"/>
    </row>
    <row r="525" spans="2:13">
      <c r="B525" s="13"/>
      <c r="C525" s="13"/>
      <c r="D525" s="2"/>
      <c r="F525" s="6"/>
      <c r="G525" s="151"/>
      <c r="H525" s="151"/>
      <c r="I525" s="6"/>
      <c r="J525" s="6"/>
      <c r="K525" s="6"/>
      <c r="L525" s="6"/>
      <c r="M525" s="6"/>
    </row>
    <row r="526" spans="2:13">
      <c r="B526" s="13"/>
      <c r="C526" s="13"/>
      <c r="D526" s="2"/>
      <c r="F526" s="6"/>
      <c r="G526" s="151"/>
      <c r="H526" s="151"/>
      <c r="I526" s="6"/>
      <c r="J526" s="6"/>
      <c r="K526" s="6"/>
      <c r="L526" s="6"/>
      <c r="M526" s="6"/>
    </row>
    <row r="527" spans="2:13">
      <c r="B527" s="13"/>
      <c r="C527" s="13"/>
      <c r="D527" s="2"/>
      <c r="F527" s="6"/>
      <c r="G527" s="151"/>
      <c r="H527" s="151"/>
      <c r="I527" s="6"/>
      <c r="J527" s="6"/>
      <c r="K527" s="6"/>
      <c r="L527" s="6"/>
      <c r="M527" s="6"/>
    </row>
    <row r="528" spans="2:13">
      <c r="B528" s="13"/>
      <c r="C528" s="13"/>
      <c r="D528" s="2"/>
      <c r="F528" s="6"/>
      <c r="G528" s="151"/>
      <c r="H528" s="151"/>
      <c r="I528" s="6"/>
      <c r="J528" s="6"/>
      <c r="K528" s="6"/>
      <c r="L528" s="6"/>
      <c r="M528" s="6"/>
    </row>
    <row r="529" spans="1:13">
      <c r="B529" s="13"/>
      <c r="C529" s="13"/>
      <c r="D529" s="2"/>
      <c r="F529" s="6"/>
      <c r="G529" s="151"/>
      <c r="H529" s="151"/>
      <c r="I529" s="6"/>
      <c r="J529" s="6"/>
      <c r="K529" s="6"/>
      <c r="L529" s="6"/>
      <c r="M529" s="6"/>
    </row>
    <row r="530" spans="1:13">
      <c r="B530" s="13"/>
      <c r="C530" s="13"/>
      <c r="D530" s="2"/>
      <c r="F530" s="6"/>
      <c r="G530" s="151"/>
      <c r="H530" s="151"/>
      <c r="I530" s="6"/>
      <c r="J530" s="6"/>
      <c r="K530" s="6"/>
      <c r="L530" s="6"/>
      <c r="M530" s="6"/>
    </row>
    <row r="531" spans="1:13">
      <c r="B531" s="13"/>
      <c r="C531" s="13"/>
      <c r="D531" s="2"/>
      <c r="F531" s="6"/>
      <c r="G531" s="151"/>
      <c r="H531" s="151"/>
      <c r="I531" s="6"/>
      <c r="J531" s="6"/>
      <c r="K531" s="6"/>
      <c r="L531" s="6"/>
      <c r="M531" s="6"/>
    </row>
    <row r="532" spans="1:13">
      <c r="B532" s="13"/>
      <c r="C532" s="13"/>
      <c r="D532" s="2"/>
      <c r="F532" s="6"/>
      <c r="G532" s="151"/>
      <c r="H532" s="151"/>
      <c r="I532" s="6"/>
      <c r="J532" s="6"/>
      <c r="K532" s="6"/>
      <c r="L532" s="6"/>
      <c r="M532" s="6"/>
    </row>
    <row r="533" spans="1:13">
      <c r="B533" s="13"/>
      <c r="C533" s="13"/>
      <c r="D533" s="2"/>
      <c r="F533" s="6"/>
      <c r="G533" s="151"/>
      <c r="H533" s="151"/>
      <c r="I533" s="6"/>
      <c r="J533" s="6"/>
      <c r="K533" s="6"/>
      <c r="L533" s="6"/>
      <c r="M533" s="6"/>
    </row>
    <row r="534" spans="1:13">
      <c r="B534" s="13"/>
      <c r="C534" s="13"/>
      <c r="D534" s="2"/>
      <c r="F534" s="6"/>
      <c r="G534" s="151"/>
      <c r="H534" s="151"/>
      <c r="I534" s="6"/>
      <c r="J534" s="6"/>
      <c r="K534" s="6"/>
      <c r="L534" s="6"/>
      <c r="M534" s="6"/>
    </row>
    <row r="535" spans="1:13">
      <c r="B535" s="13"/>
      <c r="C535" s="13"/>
      <c r="D535" s="2"/>
      <c r="F535" s="6"/>
      <c r="G535" s="151"/>
      <c r="H535" s="151"/>
      <c r="I535" s="6"/>
      <c r="J535" s="6"/>
      <c r="K535" s="6"/>
      <c r="L535" s="6"/>
      <c r="M535" s="6"/>
    </row>
    <row r="536" spans="1:13">
      <c r="B536" s="13"/>
      <c r="C536" s="13"/>
      <c r="D536" s="2"/>
      <c r="F536" s="6"/>
      <c r="G536" s="151"/>
      <c r="H536" s="151"/>
      <c r="I536" s="6"/>
      <c r="J536" s="6"/>
      <c r="K536" s="6"/>
      <c r="L536" s="6"/>
      <c r="M536" s="6"/>
    </row>
    <row r="537" spans="1:13">
      <c r="B537" s="13"/>
      <c r="C537" s="13"/>
      <c r="D537" s="2"/>
      <c r="F537" s="6"/>
      <c r="G537" s="151"/>
      <c r="H537" s="151"/>
      <c r="I537" s="6"/>
      <c r="J537" s="6"/>
      <c r="K537" s="6"/>
      <c r="L537" s="6"/>
      <c r="M537" s="6"/>
    </row>
    <row r="538" spans="1:13">
      <c r="B538" s="13"/>
      <c r="C538" s="13"/>
      <c r="D538" s="2"/>
      <c r="F538" s="6"/>
      <c r="G538" s="151"/>
      <c r="H538" s="151"/>
      <c r="I538" s="6"/>
      <c r="J538" s="6"/>
      <c r="K538" s="6"/>
      <c r="L538" s="6"/>
      <c r="M538" s="6"/>
    </row>
    <row r="539" spans="1:13">
      <c r="B539" s="13"/>
      <c r="C539" s="13"/>
      <c r="D539" s="2"/>
      <c r="F539" s="6"/>
      <c r="G539" s="151"/>
      <c r="H539" s="151"/>
      <c r="I539" s="6"/>
      <c r="J539" s="6"/>
      <c r="K539" s="6"/>
      <c r="L539" s="6"/>
      <c r="M539" s="6"/>
    </row>
    <row r="540" spans="1:13">
      <c r="B540" s="13"/>
      <c r="C540" s="13"/>
      <c r="D540" s="2"/>
      <c r="F540" s="6"/>
      <c r="G540" s="151"/>
      <c r="H540" s="151"/>
      <c r="I540" s="6"/>
      <c r="J540" s="6"/>
      <c r="K540" s="6"/>
      <c r="L540" s="6"/>
      <c r="M540" s="6"/>
    </row>
    <row r="541" spans="1:13">
      <c r="B541" s="13"/>
      <c r="C541" s="13"/>
      <c r="D541" s="2"/>
      <c r="F541" s="6"/>
      <c r="G541" s="151"/>
      <c r="H541" s="151"/>
      <c r="I541" s="6"/>
      <c r="J541" s="6"/>
      <c r="K541" s="6"/>
      <c r="L541" s="6"/>
      <c r="M541" s="6"/>
    </row>
    <row r="542" spans="1:13">
      <c r="B542" s="13"/>
      <c r="C542" s="13"/>
      <c r="D542" s="2"/>
      <c r="F542" s="6"/>
      <c r="G542" s="151"/>
      <c r="H542" s="151"/>
      <c r="I542" s="6"/>
      <c r="J542" s="6"/>
      <c r="K542" s="6"/>
      <c r="L542" s="6"/>
      <c r="M542" s="6"/>
    </row>
    <row r="543" spans="1:13">
      <c r="B543" s="13"/>
      <c r="C543" s="13"/>
      <c r="D543" s="2"/>
      <c r="F543" s="6"/>
      <c r="G543" s="151"/>
      <c r="H543" s="151"/>
      <c r="I543" s="6"/>
      <c r="J543" s="6"/>
      <c r="K543" s="6"/>
      <c r="L543" s="6"/>
      <c r="M543" s="6"/>
    </row>
    <row r="544" spans="1:13">
      <c r="A544" s="6"/>
      <c r="B544" s="13"/>
      <c r="C544" s="13"/>
      <c r="D544" s="2"/>
      <c r="F544" s="6"/>
      <c r="G544" s="151"/>
      <c r="H544" s="151"/>
      <c r="I544" s="6"/>
      <c r="J544" s="6"/>
      <c r="K544" s="6"/>
      <c r="L544" s="6"/>
      <c r="M544" s="6"/>
    </row>
    <row r="545" spans="1:13">
      <c r="A545" s="6"/>
      <c r="B545" s="13"/>
      <c r="C545" s="13"/>
      <c r="D545" s="2"/>
      <c r="F545" s="6"/>
      <c r="G545" s="151"/>
      <c r="H545" s="151"/>
      <c r="I545" s="6"/>
      <c r="J545" s="6"/>
      <c r="K545" s="6"/>
      <c r="L545" s="6"/>
      <c r="M545" s="6"/>
    </row>
    <row r="546" spans="1:13">
      <c r="A546" s="6"/>
      <c r="B546" s="13"/>
      <c r="C546" s="13"/>
      <c r="D546" s="2"/>
      <c r="F546" s="6"/>
      <c r="G546" s="151"/>
      <c r="H546" s="151"/>
      <c r="I546" s="6"/>
      <c r="J546" s="6"/>
      <c r="K546" s="6"/>
      <c r="L546" s="6"/>
      <c r="M546" s="6"/>
    </row>
    <row r="547" spans="1:13">
      <c r="A547" s="6"/>
      <c r="B547" s="13"/>
      <c r="C547" s="13"/>
      <c r="D547" s="2"/>
      <c r="F547" s="6"/>
      <c r="G547" s="151"/>
      <c r="H547" s="151"/>
      <c r="I547" s="6"/>
      <c r="J547" s="6"/>
      <c r="K547" s="6"/>
      <c r="L547" s="6"/>
      <c r="M547" s="6"/>
    </row>
    <row r="548" spans="1:13">
      <c r="A548" s="6"/>
      <c r="B548" s="13"/>
      <c r="C548" s="13"/>
      <c r="D548" s="2"/>
      <c r="F548" s="6"/>
      <c r="G548" s="151"/>
      <c r="H548" s="151"/>
      <c r="I548" s="6"/>
      <c r="J548" s="6"/>
      <c r="K548" s="6"/>
      <c r="L548" s="6"/>
      <c r="M548" s="6"/>
    </row>
    <row r="549" spans="1:13">
      <c r="A549" s="6"/>
      <c r="B549" s="13"/>
      <c r="C549" s="13"/>
      <c r="D549" s="2"/>
      <c r="F549" s="6"/>
      <c r="G549" s="151"/>
      <c r="H549" s="151"/>
      <c r="I549" s="6"/>
      <c r="J549" s="6"/>
      <c r="K549" s="6"/>
      <c r="L549" s="6"/>
      <c r="M549" s="6"/>
    </row>
    <row r="550" spans="1:13">
      <c r="A550" s="6"/>
      <c r="B550" s="13"/>
      <c r="C550" s="13"/>
      <c r="D550" s="2"/>
      <c r="F550" s="6"/>
      <c r="G550" s="151"/>
      <c r="H550" s="151"/>
      <c r="I550" s="6"/>
      <c r="J550" s="6"/>
      <c r="K550" s="6"/>
      <c r="L550" s="6"/>
      <c r="M550" s="6"/>
    </row>
    <row r="551" spans="1:13">
      <c r="A551" s="6"/>
      <c r="B551" s="13"/>
      <c r="C551" s="13"/>
      <c r="D551" s="2"/>
      <c r="F551" s="6"/>
      <c r="G551" s="151"/>
      <c r="H551" s="151"/>
      <c r="I551" s="6"/>
      <c r="J551" s="6"/>
      <c r="K551" s="6"/>
      <c r="L551" s="6"/>
      <c r="M551" s="6"/>
    </row>
    <row r="552" spans="1:13">
      <c r="A552" s="6"/>
      <c r="B552" s="13"/>
      <c r="C552" s="13"/>
      <c r="D552" s="2"/>
      <c r="F552" s="6"/>
      <c r="G552" s="151"/>
      <c r="H552" s="151"/>
      <c r="I552" s="6"/>
      <c r="J552" s="6"/>
      <c r="K552" s="6"/>
      <c r="L552" s="6"/>
      <c r="M552" s="6"/>
    </row>
    <row r="553" spans="1:13">
      <c r="A553" s="6"/>
      <c r="B553" s="13"/>
      <c r="C553" s="13"/>
      <c r="D553" s="2"/>
      <c r="F553" s="6"/>
      <c r="G553" s="151"/>
      <c r="H553" s="151"/>
      <c r="I553" s="6"/>
      <c r="J553" s="6"/>
      <c r="K553" s="6"/>
      <c r="L553" s="6"/>
      <c r="M553" s="6"/>
    </row>
    <row r="554" spans="1:13">
      <c r="A554" s="6"/>
      <c r="B554" s="13"/>
      <c r="C554" s="13"/>
      <c r="D554" s="2"/>
      <c r="F554" s="6"/>
      <c r="G554" s="151"/>
      <c r="H554" s="151"/>
      <c r="I554" s="6"/>
      <c r="J554" s="6"/>
      <c r="K554" s="6"/>
      <c r="L554" s="6"/>
      <c r="M554" s="6"/>
    </row>
    <row r="555" spans="1:13">
      <c r="A555" s="6"/>
      <c r="B555" s="13"/>
      <c r="C555" s="13"/>
      <c r="D555" s="2"/>
      <c r="F555" s="6"/>
      <c r="G555" s="151"/>
      <c r="H555" s="151"/>
      <c r="I555" s="6"/>
      <c r="J555" s="6"/>
      <c r="K555" s="6"/>
      <c r="L555" s="6"/>
      <c r="M555" s="6"/>
    </row>
    <row r="556" spans="1:13">
      <c r="A556" s="6"/>
      <c r="B556" s="13"/>
      <c r="C556" s="13"/>
      <c r="D556" s="2"/>
      <c r="F556" s="6"/>
      <c r="G556" s="151"/>
      <c r="H556" s="151"/>
      <c r="I556" s="6"/>
      <c r="J556" s="6"/>
      <c r="K556" s="6"/>
      <c r="L556" s="6"/>
      <c r="M556" s="6"/>
    </row>
    <row r="557" spans="1:13">
      <c r="A557" s="6"/>
      <c r="B557" s="13"/>
      <c r="C557" s="13"/>
      <c r="D557" s="2"/>
      <c r="F557" s="6"/>
      <c r="G557" s="151"/>
      <c r="H557" s="151"/>
      <c r="I557" s="6"/>
      <c r="J557" s="6"/>
      <c r="K557" s="6"/>
      <c r="L557" s="6"/>
      <c r="M557" s="6"/>
    </row>
    <row r="558" spans="1:13">
      <c r="A558" s="6"/>
      <c r="B558" s="13"/>
      <c r="C558" s="13"/>
      <c r="D558" s="2"/>
      <c r="F558" s="6"/>
      <c r="G558" s="151"/>
      <c r="H558" s="151"/>
      <c r="I558" s="6"/>
      <c r="J558" s="6"/>
      <c r="K558" s="6"/>
      <c r="L558" s="6"/>
      <c r="M558" s="6"/>
    </row>
    <row r="559" spans="1:13">
      <c r="A559" s="6"/>
      <c r="B559" s="13"/>
      <c r="C559" s="13"/>
      <c r="D559" s="2"/>
      <c r="F559" s="6"/>
      <c r="G559" s="151"/>
      <c r="H559" s="151"/>
      <c r="I559" s="6"/>
      <c r="J559" s="6"/>
      <c r="K559" s="6"/>
      <c r="L559" s="6"/>
      <c r="M559" s="6"/>
    </row>
    <row r="560" spans="1:13">
      <c r="A560" s="6"/>
      <c r="B560" s="13"/>
      <c r="C560" s="13"/>
      <c r="D560" s="2"/>
      <c r="F560" s="6"/>
      <c r="G560" s="151"/>
      <c r="H560" s="151"/>
      <c r="I560" s="6"/>
      <c r="J560" s="6"/>
      <c r="K560" s="6"/>
      <c r="L560" s="6"/>
      <c r="M560" s="6"/>
    </row>
    <row r="561" spans="1:13">
      <c r="A561" s="6"/>
      <c r="B561" s="13"/>
      <c r="C561" s="13"/>
      <c r="D561" s="2"/>
      <c r="F561" s="6"/>
      <c r="G561" s="151"/>
      <c r="H561" s="151"/>
      <c r="I561" s="6"/>
      <c r="J561" s="6"/>
      <c r="K561" s="6"/>
      <c r="L561" s="6"/>
      <c r="M561" s="6"/>
    </row>
    <row r="562" spans="1:13">
      <c r="A562" s="6"/>
      <c r="B562" s="13"/>
      <c r="C562" s="13"/>
      <c r="D562" s="2"/>
      <c r="F562" s="6"/>
      <c r="G562" s="151"/>
      <c r="H562" s="151"/>
      <c r="I562" s="6"/>
      <c r="J562" s="6"/>
      <c r="K562" s="6"/>
      <c r="L562" s="6"/>
      <c r="M562" s="6"/>
    </row>
    <row r="563" spans="1:13">
      <c r="A563" s="6"/>
      <c r="B563" s="13"/>
      <c r="C563" s="13"/>
      <c r="D563" s="2"/>
      <c r="F563" s="6"/>
      <c r="G563" s="151"/>
      <c r="H563" s="151"/>
      <c r="I563" s="6"/>
      <c r="J563" s="6"/>
      <c r="K563" s="6"/>
      <c r="L563" s="6"/>
      <c r="M563" s="6"/>
    </row>
    <row r="564" spans="1:13">
      <c r="A564" s="6"/>
      <c r="B564" s="13"/>
      <c r="C564" s="13"/>
      <c r="D564" s="2"/>
      <c r="F564" s="6"/>
      <c r="G564" s="151"/>
      <c r="H564" s="151"/>
      <c r="I564" s="6"/>
      <c r="J564" s="6"/>
      <c r="K564" s="6"/>
      <c r="L564" s="6"/>
      <c r="M564" s="6"/>
    </row>
    <row r="565" spans="1:13">
      <c r="A565" s="6"/>
      <c r="B565" s="13"/>
      <c r="C565" s="13"/>
      <c r="D565" s="2"/>
      <c r="F565" s="6"/>
      <c r="G565" s="151"/>
      <c r="H565" s="151"/>
      <c r="I565" s="6"/>
      <c r="J565" s="6"/>
      <c r="K565" s="6"/>
      <c r="L565" s="6"/>
      <c r="M565" s="6"/>
    </row>
    <row r="566" spans="1:13">
      <c r="A566" s="6"/>
      <c r="B566" s="13"/>
      <c r="C566" s="13"/>
      <c r="D566" s="2"/>
      <c r="F566" s="6"/>
      <c r="G566" s="151"/>
      <c r="H566" s="151"/>
      <c r="I566" s="6"/>
      <c r="J566" s="6"/>
      <c r="K566" s="6"/>
      <c r="L566" s="6"/>
      <c r="M566" s="6"/>
    </row>
    <row r="567" spans="1:13">
      <c r="A567" s="6"/>
      <c r="B567" s="13"/>
      <c r="C567" s="13"/>
      <c r="D567" s="2"/>
      <c r="F567" s="6"/>
      <c r="G567" s="151"/>
      <c r="H567" s="151"/>
      <c r="I567" s="6"/>
      <c r="J567" s="6"/>
      <c r="K567" s="6"/>
      <c r="L567" s="6"/>
      <c r="M567" s="6"/>
    </row>
    <row r="568" spans="1:13">
      <c r="A568" s="6"/>
      <c r="B568" s="13"/>
      <c r="C568" s="13"/>
      <c r="D568" s="2"/>
      <c r="F568" s="6"/>
      <c r="G568" s="151"/>
      <c r="H568" s="151"/>
      <c r="I568" s="6"/>
      <c r="J568" s="6"/>
      <c r="K568" s="6"/>
      <c r="L568" s="6"/>
      <c r="M568" s="6"/>
    </row>
    <row r="569" spans="1:13">
      <c r="A569" s="6"/>
      <c r="B569" s="13"/>
      <c r="C569" s="13"/>
      <c r="D569" s="2"/>
      <c r="F569" s="6"/>
      <c r="G569" s="151"/>
      <c r="H569" s="151"/>
      <c r="I569" s="6"/>
      <c r="J569" s="6"/>
      <c r="K569" s="6"/>
      <c r="L569" s="6"/>
      <c r="M569" s="6"/>
    </row>
    <row r="570" spans="1:13">
      <c r="A570" s="6"/>
      <c r="B570" s="13"/>
      <c r="C570" s="13"/>
      <c r="D570" s="2"/>
      <c r="F570" s="6"/>
      <c r="G570" s="151"/>
      <c r="H570" s="151"/>
      <c r="I570" s="6"/>
      <c r="J570" s="6"/>
      <c r="K570" s="6"/>
      <c r="L570" s="6"/>
      <c r="M570" s="6"/>
    </row>
    <row r="571" spans="1:13">
      <c r="A571" s="6"/>
      <c r="B571" s="13"/>
      <c r="C571" s="13"/>
      <c r="D571" s="2"/>
      <c r="F571" s="6"/>
      <c r="G571" s="151"/>
      <c r="H571" s="151"/>
      <c r="I571" s="6"/>
      <c r="J571" s="6"/>
      <c r="K571" s="6"/>
      <c r="L571" s="6"/>
      <c r="M571" s="6"/>
    </row>
    <row r="572" spans="1:13">
      <c r="A572" s="6"/>
      <c r="B572" s="13"/>
      <c r="C572" s="13"/>
      <c r="D572" s="2"/>
      <c r="F572" s="6"/>
      <c r="G572" s="151"/>
      <c r="H572" s="151"/>
      <c r="I572" s="6"/>
      <c r="J572" s="6"/>
      <c r="K572" s="6"/>
      <c r="L572" s="6"/>
      <c r="M572" s="6"/>
    </row>
    <row r="573" spans="1:13">
      <c r="A573" s="6"/>
      <c r="B573" s="14"/>
      <c r="C573" s="14"/>
      <c r="D573" s="2"/>
      <c r="F573" s="6"/>
      <c r="G573" s="151"/>
      <c r="H573" s="151"/>
      <c r="I573" s="6"/>
      <c r="J573" s="6"/>
      <c r="K573" s="6"/>
      <c r="L573" s="6"/>
      <c r="M573" s="6"/>
    </row>
    <row r="574" spans="1:13">
      <c r="A574" s="6"/>
      <c r="B574" s="14"/>
      <c r="C574" s="14"/>
      <c r="D574" s="2"/>
      <c r="F574" s="6"/>
      <c r="G574" s="151"/>
      <c r="H574" s="151"/>
      <c r="I574" s="6"/>
      <c r="J574" s="6"/>
      <c r="K574" s="6"/>
      <c r="L574" s="6"/>
      <c r="M574" s="6"/>
    </row>
    <row r="575" spans="1:13">
      <c r="A575" s="6"/>
      <c r="B575" s="14"/>
      <c r="C575" s="14"/>
      <c r="D575" s="2"/>
      <c r="F575" s="6"/>
      <c r="G575" s="151"/>
      <c r="H575" s="151"/>
      <c r="I575" s="6"/>
      <c r="J575" s="6"/>
      <c r="K575" s="6"/>
      <c r="L575" s="6"/>
      <c r="M575" s="6"/>
    </row>
    <row r="576" spans="1:13">
      <c r="A576" s="6"/>
      <c r="B576" s="14"/>
      <c r="C576" s="14"/>
      <c r="D576" s="2"/>
      <c r="F576" s="6"/>
      <c r="G576" s="151"/>
      <c r="H576" s="151"/>
      <c r="I576" s="6"/>
      <c r="J576" s="6"/>
      <c r="K576" s="6"/>
      <c r="L576" s="6"/>
      <c r="M576" s="6"/>
    </row>
    <row r="577" spans="1:13">
      <c r="A577" s="6"/>
      <c r="B577" s="14"/>
      <c r="C577" s="14"/>
      <c r="D577" s="2"/>
      <c r="F577" s="6"/>
      <c r="G577" s="151"/>
      <c r="H577" s="151"/>
      <c r="I577" s="6"/>
      <c r="J577" s="6"/>
      <c r="K577" s="6"/>
      <c r="L577" s="6"/>
      <c r="M577" s="6"/>
    </row>
    <row r="578" spans="1:13">
      <c r="A578" s="6"/>
      <c r="B578" s="14"/>
      <c r="C578" s="14"/>
      <c r="D578" s="2"/>
      <c r="F578" s="6"/>
      <c r="G578" s="151"/>
      <c r="H578" s="151"/>
      <c r="I578" s="6"/>
      <c r="J578" s="6"/>
      <c r="K578" s="6"/>
      <c r="L578" s="6"/>
      <c r="M578" s="6"/>
    </row>
    <row r="579" spans="1:13">
      <c r="A579" s="6"/>
      <c r="B579" s="14"/>
      <c r="C579" s="14"/>
      <c r="D579" s="2"/>
      <c r="F579" s="6"/>
      <c r="G579" s="151"/>
      <c r="H579" s="151"/>
      <c r="I579" s="6"/>
      <c r="J579" s="6"/>
      <c r="K579" s="6"/>
      <c r="L579" s="6"/>
      <c r="M579" s="6"/>
    </row>
    <row r="580" spans="1:13">
      <c r="A580" s="6"/>
      <c r="B580" s="14"/>
      <c r="C580" s="14"/>
      <c r="D580" s="2"/>
      <c r="F580" s="6"/>
      <c r="G580" s="151"/>
      <c r="H580" s="151"/>
      <c r="I580" s="6"/>
      <c r="J580" s="6"/>
      <c r="K580" s="6"/>
      <c r="L580" s="6"/>
      <c r="M580" s="6"/>
    </row>
    <row r="581" spans="1:13">
      <c r="A581" s="6"/>
      <c r="B581" s="14"/>
      <c r="C581" s="14"/>
      <c r="D581" s="2"/>
      <c r="F581" s="6"/>
      <c r="G581" s="151"/>
      <c r="H581" s="151"/>
      <c r="I581" s="6"/>
      <c r="J581" s="6"/>
      <c r="K581" s="6"/>
      <c r="L581" s="6"/>
      <c r="M581" s="6"/>
    </row>
    <row r="582" spans="1:13">
      <c r="A582" s="6"/>
      <c r="B582" s="14"/>
      <c r="C582" s="14"/>
      <c r="D582" s="2"/>
      <c r="F582" s="6"/>
      <c r="G582" s="151"/>
      <c r="H582" s="151"/>
      <c r="I582" s="6"/>
      <c r="J582" s="6"/>
      <c r="K582" s="6"/>
      <c r="L582" s="6"/>
      <c r="M582" s="6"/>
    </row>
    <row r="583" spans="1:13">
      <c r="A583" s="6"/>
      <c r="B583" s="14"/>
      <c r="C583" s="14"/>
      <c r="D583" s="2"/>
      <c r="F583" s="6"/>
      <c r="G583" s="151"/>
      <c r="H583" s="151"/>
      <c r="I583" s="6"/>
      <c r="J583" s="6"/>
      <c r="K583" s="6"/>
      <c r="L583" s="6"/>
      <c r="M583" s="6"/>
    </row>
    <row r="584" spans="1:13">
      <c r="A584" s="6"/>
      <c r="B584" s="14"/>
      <c r="C584" s="14"/>
      <c r="D584" s="2"/>
      <c r="F584" s="6"/>
      <c r="G584" s="151"/>
      <c r="H584" s="151"/>
      <c r="I584" s="6"/>
      <c r="J584" s="6"/>
      <c r="K584" s="6"/>
      <c r="L584" s="6"/>
      <c r="M584" s="6"/>
    </row>
    <row r="585" spans="1:13">
      <c r="A585" s="6"/>
      <c r="B585" s="14"/>
      <c r="C585" s="14"/>
      <c r="D585" s="2"/>
      <c r="F585" s="6"/>
      <c r="G585" s="151"/>
      <c r="H585" s="151"/>
      <c r="I585" s="6"/>
      <c r="J585" s="6"/>
      <c r="K585" s="6"/>
      <c r="L585" s="6"/>
      <c r="M585" s="6"/>
    </row>
    <row r="586" spans="1:13">
      <c r="A586" s="6"/>
      <c r="B586" s="14"/>
      <c r="C586" s="14"/>
      <c r="D586" s="2"/>
      <c r="F586" s="6"/>
      <c r="G586" s="151"/>
      <c r="H586" s="151"/>
      <c r="I586" s="6"/>
      <c r="J586" s="6"/>
      <c r="K586" s="6"/>
      <c r="L586" s="6"/>
      <c r="M586" s="6"/>
    </row>
    <row r="587" spans="1:13">
      <c r="A587" s="6"/>
      <c r="B587" s="14"/>
      <c r="C587" s="14"/>
      <c r="D587" s="2"/>
      <c r="F587" s="6"/>
      <c r="G587" s="151"/>
      <c r="H587" s="151"/>
      <c r="I587" s="6"/>
      <c r="J587" s="6"/>
      <c r="K587" s="6"/>
      <c r="L587" s="6"/>
      <c r="M587" s="6"/>
    </row>
    <row r="588" spans="1:13">
      <c r="A588" s="6"/>
      <c r="B588" s="14"/>
      <c r="C588" s="14"/>
      <c r="D588" s="2"/>
      <c r="F588" s="6"/>
      <c r="G588" s="151"/>
      <c r="H588" s="151"/>
      <c r="I588" s="6"/>
      <c r="J588" s="6"/>
      <c r="K588" s="6"/>
      <c r="L588" s="6"/>
      <c r="M588" s="6"/>
    </row>
    <row r="589" spans="1:13">
      <c r="A589" s="6"/>
      <c r="B589" s="14"/>
      <c r="C589" s="14"/>
      <c r="D589" s="2"/>
      <c r="F589" s="6"/>
      <c r="G589" s="151"/>
      <c r="H589" s="151"/>
      <c r="I589" s="6"/>
      <c r="J589" s="6"/>
      <c r="K589" s="6"/>
      <c r="L589" s="6"/>
      <c r="M589" s="6"/>
    </row>
    <row r="590" spans="1:13">
      <c r="A590" s="6"/>
      <c r="B590" s="14"/>
      <c r="C590" s="14"/>
      <c r="D590" s="2"/>
      <c r="F590" s="6"/>
      <c r="G590" s="151"/>
      <c r="H590" s="151"/>
      <c r="I590" s="6"/>
      <c r="J590" s="6"/>
      <c r="K590" s="6"/>
      <c r="L590" s="6"/>
      <c r="M590" s="6"/>
    </row>
    <row r="591" spans="1:13">
      <c r="A591" s="6"/>
      <c r="B591" s="14"/>
      <c r="C591" s="14"/>
      <c r="D591" s="2"/>
      <c r="F591" s="6"/>
      <c r="G591" s="151"/>
      <c r="H591" s="151"/>
      <c r="I591" s="6"/>
      <c r="J591" s="6"/>
      <c r="K591" s="6"/>
      <c r="L591" s="6"/>
      <c r="M591" s="6"/>
    </row>
    <row r="592" spans="1:13">
      <c r="A592" s="6"/>
      <c r="B592" s="14"/>
      <c r="C592" s="14"/>
      <c r="D592" s="2"/>
      <c r="F592" s="6"/>
      <c r="G592" s="151"/>
      <c r="H592" s="151"/>
      <c r="I592" s="6"/>
      <c r="J592" s="6"/>
      <c r="K592" s="6"/>
      <c r="L592" s="6"/>
      <c r="M592" s="6"/>
    </row>
    <row r="593" spans="1:13">
      <c r="A593" s="6"/>
      <c r="B593" s="14"/>
      <c r="C593" s="14"/>
      <c r="D593" s="2"/>
      <c r="F593" s="6"/>
      <c r="G593" s="151"/>
      <c r="H593" s="151"/>
      <c r="I593" s="6"/>
      <c r="J593" s="6"/>
      <c r="K593" s="6"/>
      <c r="L593" s="6"/>
      <c r="M593" s="6"/>
    </row>
    <row r="594" spans="1:13">
      <c r="A594" s="6"/>
      <c r="B594" s="14"/>
      <c r="C594" s="14"/>
      <c r="D594" s="2"/>
      <c r="F594" s="6"/>
      <c r="G594" s="151"/>
      <c r="H594" s="151"/>
      <c r="I594" s="6"/>
      <c r="J594" s="6"/>
      <c r="K594" s="6"/>
      <c r="L594" s="6"/>
      <c r="M594" s="6"/>
    </row>
    <row r="595" spans="1:13">
      <c r="A595" s="6"/>
      <c r="B595" s="14"/>
      <c r="C595" s="14"/>
      <c r="D595" s="2"/>
      <c r="F595" s="6"/>
      <c r="G595" s="151"/>
      <c r="H595" s="151"/>
      <c r="I595" s="6"/>
      <c r="J595" s="6"/>
      <c r="K595" s="6"/>
      <c r="L595" s="6"/>
      <c r="M595" s="6"/>
    </row>
    <row r="596" spans="1:13">
      <c r="A596" s="6"/>
      <c r="B596" s="14"/>
      <c r="C596" s="14"/>
      <c r="D596" s="2"/>
      <c r="F596" s="6"/>
      <c r="G596" s="151"/>
      <c r="H596" s="151"/>
      <c r="I596" s="6"/>
      <c r="J596" s="6"/>
      <c r="K596" s="6"/>
      <c r="L596" s="6"/>
      <c r="M596" s="6"/>
    </row>
    <row r="597" spans="1:13">
      <c r="A597" s="6"/>
      <c r="B597" s="14"/>
      <c r="C597" s="14"/>
      <c r="D597" s="2"/>
      <c r="F597" s="6"/>
      <c r="G597" s="151"/>
      <c r="H597" s="151"/>
      <c r="I597" s="6"/>
      <c r="J597" s="6"/>
      <c r="K597" s="6"/>
      <c r="L597" s="6"/>
      <c r="M597" s="6"/>
    </row>
    <row r="598" spans="1:13">
      <c r="A598" s="6"/>
      <c r="B598" s="14"/>
      <c r="C598" s="14"/>
      <c r="D598" s="2"/>
      <c r="F598" s="6"/>
      <c r="G598" s="151"/>
      <c r="H598" s="151"/>
      <c r="I598" s="6"/>
      <c r="J598" s="6"/>
      <c r="K598" s="6"/>
      <c r="L598" s="6"/>
      <c r="M598" s="6"/>
    </row>
    <row r="599" spans="1:13">
      <c r="A599" s="6"/>
      <c r="B599" s="14"/>
      <c r="C599" s="14"/>
      <c r="D599" s="2"/>
      <c r="F599" s="6"/>
      <c r="G599" s="151"/>
      <c r="H599" s="151"/>
      <c r="I599" s="6"/>
      <c r="J599" s="6"/>
      <c r="K599" s="6"/>
      <c r="L599" s="6"/>
      <c r="M599" s="6"/>
    </row>
    <row r="600" spans="1:13">
      <c r="A600" s="6"/>
      <c r="B600" s="14"/>
      <c r="C600" s="14"/>
      <c r="D600" s="2"/>
      <c r="F600" s="6"/>
      <c r="G600" s="151"/>
      <c r="H600" s="151"/>
      <c r="I600" s="6"/>
      <c r="J600" s="6"/>
      <c r="K600" s="6"/>
      <c r="L600" s="6"/>
      <c r="M600" s="6"/>
    </row>
    <row r="601" spans="1:13">
      <c r="A601" s="6"/>
      <c r="B601" s="14"/>
      <c r="C601" s="14"/>
      <c r="D601" s="2"/>
      <c r="F601" s="6"/>
      <c r="G601" s="151"/>
      <c r="H601" s="151"/>
      <c r="I601" s="6"/>
      <c r="J601" s="6"/>
      <c r="K601" s="6"/>
      <c r="L601" s="6"/>
      <c r="M601" s="6"/>
    </row>
    <row r="602" spans="1:13">
      <c r="A602" s="6"/>
      <c r="B602" s="14"/>
      <c r="C602" s="14"/>
      <c r="D602" s="2"/>
      <c r="F602" s="6"/>
      <c r="G602" s="151"/>
      <c r="H602" s="151"/>
      <c r="I602" s="6"/>
      <c r="J602" s="6"/>
      <c r="K602" s="6"/>
      <c r="L602" s="6"/>
      <c r="M602" s="6"/>
    </row>
    <row r="603" spans="1:13">
      <c r="A603" s="6"/>
      <c r="B603" s="14"/>
      <c r="C603" s="14"/>
      <c r="D603" s="2"/>
      <c r="F603" s="6"/>
      <c r="G603" s="151"/>
      <c r="H603" s="151"/>
      <c r="I603" s="6"/>
      <c r="J603" s="6"/>
      <c r="K603" s="6"/>
      <c r="L603" s="6"/>
      <c r="M603" s="6"/>
    </row>
    <row r="604" spans="1:13">
      <c r="A604" s="6"/>
      <c r="B604" s="14"/>
      <c r="C604" s="14"/>
      <c r="D604" s="2"/>
      <c r="F604" s="6"/>
      <c r="G604" s="151"/>
      <c r="H604" s="151"/>
      <c r="I604" s="6"/>
      <c r="J604" s="6"/>
      <c r="K604" s="6"/>
      <c r="L604" s="6"/>
      <c r="M604" s="6"/>
    </row>
    <row r="605" spans="1:13">
      <c r="A605" s="6"/>
      <c r="B605" s="14"/>
      <c r="C605" s="14"/>
      <c r="D605" s="2"/>
      <c r="F605" s="6"/>
      <c r="G605" s="151"/>
      <c r="H605" s="151"/>
      <c r="I605" s="6"/>
      <c r="J605" s="6"/>
      <c r="K605" s="6"/>
      <c r="L605" s="6"/>
      <c r="M605" s="6"/>
    </row>
    <row r="606" spans="1:13">
      <c r="A606" s="6"/>
      <c r="B606" s="14"/>
      <c r="C606" s="14"/>
      <c r="D606" s="2"/>
      <c r="F606" s="6"/>
      <c r="G606" s="151"/>
      <c r="H606" s="151"/>
      <c r="I606" s="6"/>
      <c r="J606" s="6"/>
      <c r="K606" s="6"/>
      <c r="L606" s="6"/>
      <c r="M606" s="6"/>
    </row>
    <row r="607" spans="1:13">
      <c r="A607" s="6"/>
      <c r="B607" s="14"/>
      <c r="C607" s="14"/>
      <c r="D607" s="2"/>
      <c r="F607" s="6"/>
      <c r="G607" s="151"/>
      <c r="H607" s="151"/>
      <c r="I607" s="6"/>
      <c r="J607" s="6"/>
      <c r="K607" s="6"/>
      <c r="L607" s="6"/>
      <c r="M607" s="6"/>
    </row>
    <row r="608" spans="1:13">
      <c r="A608" s="6"/>
      <c r="B608" s="14"/>
      <c r="C608" s="14"/>
      <c r="D608" s="2"/>
      <c r="F608" s="6"/>
      <c r="G608" s="151"/>
      <c r="H608" s="151"/>
      <c r="I608" s="6"/>
      <c r="J608" s="6"/>
      <c r="K608" s="6"/>
      <c r="L608" s="6"/>
      <c r="M608" s="6"/>
    </row>
    <row r="609" spans="1:13">
      <c r="A609" s="6"/>
      <c r="B609" s="14"/>
      <c r="C609" s="14"/>
      <c r="D609" s="2"/>
      <c r="F609" s="6"/>
      <c r="G609" s="151"/>
      <c r="H609" s="151"/>
      <c r="I609" s="6"/>
      <c r="J609" s="6"/>
      <c r="K609" s="6"/>
      <c r="L609" s="6"/>
      <c r="M609" s="6"/>
    </row>
    <row r="610" spans="1:13">
      <c r="A610" s="6"/>
      <c r="B610" s="14"/>
      <c r="C610" s="14"/>
      <c r="D610" s="2"/>
      <c r="F610" s="6"/>
      <c r="G610" s="151"/>
      <c r="H610" s="151"/>
      <c r="I610" s="6"/>
      <c r="J610" s="6"/>
      <c r="K610" s="6"/>
      <c r="L610" s="6"/>
      <c r="M610" s="6"/>
    </row>
    <row r="611" spans="1:13">
      <c r="A611" s="6"/>
      <c r="B611" s="14"/>
      <c r="C611" s="14"/>
      <c r="D611" s="2"/>
      <c r="F611" s="6"/>
      <c r="G611" s="151"/>
      <c r="H611" s="151"/>
      <c r="I611" s="6"/>
      <c r="J611" s="6"/>
      <c r="K611" s="6"/>
      <c r="L611" s="6"/>
      <c r="M611" s="6"/>
    </row>
    <row r="612" spans="1:13">
      <c r="A612" s="6"/>
      <c r="B612" s="14"/>
      <c r="C612" s="14"/>
      <c r="D612" s="2"/>
      <c r="F612" s="6"/>
      <c r="G612" s="151"/>
      <c r="H612" s="151"/>
      <c r="I612" s="6"/>
      <c r="J612" s="6"/>
      <c r="K612" s="6"/>
      <c r="L612" s="6"/>
      <c r="M612" s="6"/>
    </row>
    <row r="613" spans="1:13">
      <c r="A613" s="6"/>
      <c r="B613" s="14"/>
      <c r="C613" s="14"/>
      <c r="D613" s="2"/>
      <c r="F613" s="6"/>
      <c r="G613" s="151"/>
      <c r="H613" s="151"/>
      <c r="I613" s="6"/>
      <c r="J613" s="6"/>
      <c r="K613" s="6"/>
      <c r="L613" s="6"/>
      <c r="M613" s="6"/>
    </row>
    <row r="614" spans="1:13">
      <c r="A614" s="6"/>
      <c r="B614" s="14"/>
      <c r="C614" s="14"/>
      <c r="D614" s="2"/>
      <c r="F614" s="6"/>
      <c r="G614" s="151"/>
      <c r="H614" s="151"/>
      <c r="I614" s="6"/>
      <c r="J614" s="6"/>
      <c r="K614" s="6"/>
      <c r="L614" s="6"/>
      <c r="M614" s="6"/>
    </row>
    <row r="615" spans="1:13">
      <c r="A615" s="6"/>
      <c r="B615" s="14"/>
      <c r="C615" s="14"/>
      <c r="D615" s="2"/>
      <c r="F615" s="6"/>
      <c r="G615" s="151"/>
      <c r="H615" s="151"/>
      <c r="I615" s="6"/>
      <c r="J615" s="6"/>
      <c r="K615" s="6"/>
      <c r="L615" s="6"/>
      <c r="M615" s="6"/>
    </row>
    <row r="616" spans="1:13">
      <c r="A616" s="6"/>
      <c r="B616" s="14"/>
      <c r="C616" s="14"/>
      <c r="D616" s="2"/>
      <c r="F616" s="6"/>
      <c r="G616" s="151"/>
      <c r="H616" s="151"/>
      <c r="I616" s="6"/>
      <c r="J616" s="6"/>
      <c r="K616" s="6"/>
      <c r="L616" s="6"/>
      <c r="M616" s="6"/>
    </row>
    <row r="617" spans="1:13">
      <c r="A617" s="6"/>
      <c r="B617" s="14"/>
      <c r="C617" s="14"/>
      <c r="D617" s="2"/>
      <c r="F617" s="6"/>
      <c r="G617" s="151"/>
      <c r="H617" s="151"/>
      <c r="I617" s="6"/>
      <c r="J617" s="6"/>
      <c r="K617" s="6"/>
      <c r="L617" s="6"/>
      <c r="M617" s="6"/>
    </row>
    <row r="618" spans="1:13">
      <c r="A618" s="6"/>
      <c r="B618" s="14"/>
      <c r="C618" s="14"/>
      <c r="D618" s="2"/>
      <c r="F618" s="6"/>
      <c r="G618" s="151"/>
      <c r="H618" s="151"/>
      <c r="I618" s="6"/>
      <c r="J618" s="6"/>
      <c r="K618" s="6"/>
      <c r="L618" s="6"/>
      <c r="M618" s="6"/>
    </row>
    <row r="619" spans="1:13">
      <c r="A619" s="6"/>
      <c r="B619" s="14"/>
      <c r="C619" s="14"/>
      <c r="D619" s="2"/>
      <c r="F619" s="6"/>
      <c r="G619" s="151"/>
      <c r="H619" s="151"/>
      <c r="I619" s="6"/>
      <c r="J619" s="6"/>
      <c r="K619" s="6"/>
      <c r="L619" s="6"/>
      <c r="M619" s="6"/>
    </row>
    <row r="620" spans="1:13">
      <c r="A620" s="6"/>
      <c r="B620" s="14"/>
      <c r="C620" s="14"/>
      <c r="D620" s="2"/>
      <c r="F620" s="6"/>
      <c r="G620" s="151"/>
      <c r="H620" s="151"/>
      <c r="I620" s="6"/>
      <c r="J620" s="6"/>
      <c r="K620" s="6"/>
      <c r="L620" s="6"/>
      <c r="M620" s="6"/>
    </row>
    <row r="621" spans="1:13">
      <c r="A621" s="6"/>
      <c r="B621" s="14"/>
      <c r="C621" s="14"/>
      <c r="D621" s="2"/>
      <c r="F621" s="6"/>
      <c r="G621" s="151"/>
      <c r="H621" s="151"/>
      <c r="I621" s="6"/>
      <c r="J621" s="6"/>
      <c r="K621" s="6"/>
      <c r="L621" s="6"/>
      <c r="M621" s="6"/>
    </row>
    <row r="622" spans="1:13">
      <c r="A622" s="6"/>
      <c r="B622" s="14"/>
      <c r="C622" s="14"/>
      <c r="D622" s="2"/>
      <c r="F622" s="6"/>
      <c r="G622" s="151"/>
      <c r="H622" s="151"/>
      <c r="I622" s="6"/>
      <c r="J622" s="6"/>
      <c r="K622" s="6"/>
      <c r="L622" s="6"/>
      <c r="M622" s="6"/>
    </row>
    <row r="623" spans="1:13">
      <c r="A623" s="6"/>
      <c r="B623" s="14"/>
      <c r="C623" s="14"/>
      <c r="D623" s="2"/>
      <c r="F623" s="6"/>
      <c r="G623" s="151"/>
      <c r="H623" s="151"/>
      <c r="I623" s="6"/>
      <c r="J623" s="6"/>
      <c r="K623" s="6"/>
      <c r="L623" s="6"/>
      <c r="M623" s="6"/>
    </row>
    <row r="624" spans="1:13">
      <c r="A624" s="6"/>
      <c r="B624" s="14"/>
      <c r="C624" s="14"/>
      <c r="D624" s="2"/>
      <c r="F624" s="6"/>
      <c r="G624" s="151"/>
      <c r="H624" s="151"/>
      <c r="I624" s="6"/>
      <c r="J624" s="6"/>
      <c r="K624" s="6"/>
      <c r="L624" s="6"/>
      <c r="M624" s="6"/>
    </row>
    <row r="625" spans="1:13">
      <c r="A625" s="6"/>
      <c r="B625" s="14"/>
      <c r="C625" s="14"/>
      <c r="D625" s="2"/>
      <c r="F625" s="6"/>
      <c r="G625" s="151"/>
      <c r="H625" s="151"/>
      <c r="I625" s="6"/>
      <c r="J625" s="6"/>
      <c r="K625" s="6"/>
      <c r="L625" s="6"/>
      <c r="M625" s="6"/>
    </row>
    <row r="626" spans="1:13">
      <c r="A626" s="6"/>
      <c r="B626" s="14"/>
      <c r="C626" s="14"/>
      <c r="D626" s="2"/>
      <c r="F626" s="6"/>
      <c r="G626" s="151"/>
      <c r="H626" s="151"/>
      <c r="I626" s="6"/>
      <c r="J626" s="6"/>
      <c r="K626" s="6"/>
      <c r="L626" s="6"/>
      <c r="M626" s="6"/>
    </row>
    <row r="627" spans="1:13">
      <c r="A627" s="6"/>
      <c r="B627" s="14"/>
      <c r="C627" s="14"/>
      <c r="D627" s="2"/>
      <c r="F627" s="6"/>
      <c r="G627" s="151"/>
      <c r="H627" s="151"/>
      <c r="I627" s="6"/>
      <c r="J627" s="6"/>
      <c r="K627" s="6"/>
      <c r="L627" s="6"/>
      <c r="M627" s="6"/>
    </row>
    <row r="628" spans="1:13">
      <c r="A628" s="6"/>
      <c r="B628" s="14"/>
      <c r="C628" s="14"/>
      <c r="D628" s="2"/>
      <c r="F628" s="6"/>
      <c r="G628" s="151"/>
      <c r="H628" s="151"/>
      <c r="I628" s="6"/>
      <c r="J628" s="6"/>
      <c r="K628" s="6"/>
      <c r="L628" s="6"/>
      <c r="M628" s="6"/>
    </row>
    <row r="629" spans="1:13">
      <c r="A629" s="6"/>
      <c r="B629" s="14"/>
      <c r="C629" s="14"/>
      <c r="D629" s="2"/>
      <c r="F629" s="6"/>
      <c r="G629" s="151"/>
      <c r="H629" s="151"/>
      <c r="I629" s="6"/>
      <c r="J629" s="6"/>
      <c r="K629" s="6"/>
      <c r="L629" s="6"/>
      <c r="M629" s="6"/>
    </row>
    <row r="630" spans="1:13">
      <c r="A630" s="6"/>
      <c r="B630" s="14"/>
      <c r="C630" s="14"/>
      <c r="D630" s="2"/>
      <c r="F630" s="6"/>
      <c r="G630" s="151"/>
      <c r="H630" s="151"/>
      <c r="I630" s="6"/>
      <c r="J630" s="6"/>
      <c r="K630" s="6"/>
      <c r="L630" s="6"/>
      <c r="M630" s="6"/>
    </row>
    <row r="631" spans="1:13">
      <c r="A631" s="6"/>
      <c r="B631" s="14"/>
      <c r="C631" s="14"/>
      <c r="D631" s="2"/>
      <c r="F631" s="6"/>
      <c r="G631" s="151"/>
      <c r="H631" s="151"/>
      <c r="I631" s="6"/>
      <c r="J631" s="6"/>
      <c r="K631" s="6"/>
      <c r="L631" s="6"/>
      <c r="M631" s="6"/>
    </row>
    <row r="632" spans="1:13">
      <c r="A632" s="6"/>
      <c r="B632" s="14"/>
      <c r="C632" s="14"/>
      <c r="D632" s="2"/>
      <c r="F632" s="6"/>
      <c r="G632" s="151"/>
      <c r="H632" s="151"/>
      <c r="I632" s="6"/>
      <c r="J632" s="6"/>
      <c r="K632" s="6"/>
      <c r="L632" s="6"/>
      <c r="M632" s="6"/>
    </row>
    <row r="633" spans="1:13">
      <c r="A633" s="6"/>
      <c r="B633" s="14"/>
      <c r="C633" s="14"/>
      <c r="D633" s="2"/>
      <c r="F633" s="6"/>
      <c r="G633" s="151"/>
      <c r="H633" s="151"/>
      <c r="I633" s="6"/>
      <c r="J633" s="6"/>
      <c r="K633" s="6"/>
      <c r="L633" s="6"/>
      <c r="M633" s="6"/>
    </row>
    <row r="634" spans="1:13">
      <c r="A634" s="6"/>
      <c r="B634" s="14"/>
      <c r="C634" s="14"/>
      <c r="D634" s="2"/>
      <c r="F634" s="6"/>
      <c r="G634" s="151"/>
      <c r="H634" s="151"/>
      <c r="I634" s="6"/>
      <c r="J634" s="6"/>
      <c r="K634" s="6"/>
      <c r="L634" s="6"/>
      <c r="M634" s="6"/>
    </row>
    <row r="635" spans="1:13">
      <c r="A635" s="6"/>
      <c r="B635" s="14"/>
      <c r="C635" s="14"/>
      <c r="D635" s="2"/>
      <c r="F635" s="6"/>
      <c r="G635" s="151"/>
      <c r="H635" s="151"/>
      <c r="I635" s="6"/>
      <c r="J635" s="6"/>
      <c r="K635" s="6"/>
      <c r="L635" s="6"/>
      <c r="M635" s="6"/>
    </row>
    <row r="636" spans="1:13">
      <c r="A636" s="6"/>
      <c r="B636" s="14"/>
      <c r="C636" s="14"/>
      <c r="D636" s="2"/>
      <c r="F636" s="6"/>
      <c r="G636" s="151"/>
      <c r="H636" s="151"/>
      <c r="I636" s="6"/>
      <c r="J636" s="6"/>
      <c r="K636" s="6"/>
      <c r="L636" s="6"/>
      <c r="M636" s="6"/>
    </row>
    <row r="637" spans="1:13">
      <c r="A637" s="6"/>
      <c r="B637" s="14"/>
      <c r="C637" s="14"/>
      <c r="D637" s="2"/>
      <c r="F637" s="6"/>
      <c r="G637" s="151"/>
      <c r="H637" s="151"/>
      <c r="I637" s="6"/>
      <c r="J637" s="6"/>
      <c r="K637" s="6"/>
      <c r="L637" s="6"/>
      <c r="M637" s="6"/>
    </row>
    <row r="638" spans="1:13">
      <c r="A638" s="6"/>
      <c r="B638" s="14"/>
      <c r="C638" s="14"/>
      <c r="D638" s="2"/>
      <c r="F638" s="6"/>
      <c r="G638" s="151"/>
      <c r="H638" s="151"/>
      <c r="I638" s="6"/>
      <c r="J638" s="6"/>
      <c r="K638" s="6"/>
      <c r="L638" s="6"/>
      <c r="M638" s="6"/>
    </row>
    <row r="639" spans="1:13">
      <c r="A639" s="6"/>
      <c r="B639" s="14"/>
      <c r="C639" s="14"/>
      <c r="D639" s="2"/>
      <c r="F639" s="6"/>
      <c r="G639" s="151"/>
      <c r="H639" s="151"/>
      <c r="I639" s="6"/>
      <c r="J639" s="6"/>
      <c r="K639" s="6"/>
      <c r="L639" s="6"/>
      <c r="M639" s="6"/>
    </row>
    <row r="640" spans="1:13">
      <c r="A640" s="6"/>
      <c r="B640" s="14"/>
      <c r="C640" s="14"/>
      <c r="D640" s="2"/>
      <c r="F640" s="6"/>
      <c r="G640" s="151"/>
      <c r="H640" s="151"/>
      <c r="I640" s="6"/>
      <c r="J640" s="6"/>
      <c r="K640" s="6"/>
      <c r="L640" s="6"/>
      <c r="M640" s="6"/>
    </row>
    <row r="641" spans="1:13">
      <c r="A641" s="6"/>
      <c r="B641" s="14"/>
      <c r="C641" s="14"/>
      <c r="D641" s="2"/>
      <c r="F641" s="6"/>
      <c r="G641" s="151"/>
      <c r="H641" s="151"/>
      <c r="I641" s="6"/>
      <c r="J641" s="6"/>
      <c r="K641" s="6"/>
      <c r="L641" s="6"/>
      <c r="M641" s="6"/>
    </row>
    <row r="642" spans="1:13">
      <c r="A642" s="6"/>
      <c r="B642" s="14"/>
      <c r="C642" s="14"/>
      <c r="D642" s="2"/>
      <c r="F642" s="6"/>
      <c r="G642" s="151"/>
      <c r="H642" s="151"/>
      <c r="I642" s="6"/>
      <c r="J642" s="6"/>
      <c r="K642" s="6"/>
      <c r="L642" s="6"/>
      <c r="M642" s="6"/>
    </row>
    <row r="643" spans="1:13">
      <c r="A643" s="6"/>
      <c r="B643" s="14"/>
      <c r="C643" s="14"/>
      <c r="D643" s="2"/>
      <c r="F643" s="6"/>
      <c r="G643" s="151"/>
      <c r="H643" s="151"/>
      <c r="I643" s="6"/>
      <c r="J643" s="6"/>
      <c r="K643" s="6"/>
      <c r="L643" s="6"/>
      <c r="M643" s="6"/>
    </row>
    <row r="644" spans="1:13">
      <c r="A644" s="6"/>
      <c r="B644" s="14"/>
      <c r="C644" s="14"/>
      <c r="D644" s="2"/>
      <c r="F644" s="6"/>
      <c r="G644" s="151"/>
      <c r="H644" s="151"/>
      <c r="I644" s="6"/>
      <c r="J644" s="6"/>
      <c r="K644" s="6"/>
      <c r="L644" s="6"/>
      <c r="M644" s="6"/>
    </row>
    <row r="645" spans="1:13">
      <c r="A645" s="6"/>
      <c r="B645" s="14"/>
      <c r="C645" s="14"/>
      <c r="D645" s="2"/>
      <c r="F645" s="6"/>
      <c r="G645" s="151"/>
      <c r="H645" s="151"/>
      <c r="I645" s="6"/>
      <c r="J645" s="6"/>
      <c r="K645" s="6"/>
      <c r="L645" s="6"/>
      <c r="M645" s="6"/>
    </row>
    <row r="646" spans="1:13">
      <c r="A646" s="6"/>
      <c r="B646" s="14"/>
      <c r="C646" s="14"/>
      <c r="D646" s="2"/>
      <c r="F646" s="6"/>
      <c r="G646" s="151"/>
      <c r="H646" s="151"/>
      <c r="I646" s="6"/>
      <c r="J646" s="6"/>
      <c r="K646" s="6"/>
      <c r="L646" s="6"/>
      <c r="M646" s="6"/>
    </row>
    <row r="647" spans="1:13">
      <c r="A647" s="6"/>
      <c r="B647" s="14"/>
      <c r="C647" s="14"/>
      <c r="D647" s="2"/>
      <c r="F647" s="6"/>
      <c r="G647" s="151"/>
      <c r="H647" s="151"/>
      <c r="I647" s="6"/>
      <c r="J647" s="6"/>
      <c r="K647" s="6"/>
      <c r="L647" s="6"/>
      <c r="M647" s="6"/>
    </row>
    <row r="648" spans="1:13">
      <c r="A648" s="6"/>
      <c r="B648" s="14"/>
      <c r="C648" s="14"/>
      <c r="D648" s="2"/>
      <c r="F648" s="6"/>
      <c r="G648" s="151"/>
      <c r="H648" s="151"/>
      <c r="I648" s="6"/>
      <c r="J648" s="6"/>
      <c r="K648" s="6"/>
      <c r="L648" s="6"/>
      <c r="M648" s="6"/>
    </row>
    <row r="649" spans="1:13">
      <c r="A649" s="6"/>
      <c r="B649" s="14"/>
      <c r="C649" s="14"/>
      <c r="D649" s="2"/>
      <c r="F649" s="6"/>
      <c r="G649" s="151"/>
      <c r="H649" s="151"/>
      <c r="I649" s="6"/>
      <c r="J649" s="6"/>
      <c r="K649" s="6"/>
      <c r="L649" s="6"/>
      <c r="M649" s="6"/>
    </row>
    <row r="650" spans="1:13">
      <c r="A650" s="6"/>
      <c r="B650" s="14"/>
      <c r="C650" s="14"/>
      <c r="D650" s="2"/>
      <c r="F650" s="6"/>
      <c r="G650" s="151"/>
      <c r="H650" s="151"/>
      <c r="I650" s="6"/>
      <c r="J650" s="6"/>
      <c r="K650" s="6"/>
      <c r="L650" s="6"/>
      <c r="M650" s="6"/>
    </row>
    <row r="651" spans="1:13">
      <c r="A651" s="6"/>
      <c r="B651" s="14"/>
      <c r="C651" s="14"/>
      <c r="D651" s="2"/>
      <c r="F651" s="6"/>
      <c r="G651" s="151"/>
      <c r="H651" s="151"/>
      <c r="I651" s="6"/>
      <c r="J651" s="6"/>
      <c r="K651" s="6"/>
      <c r="L651" s="6"/>
      <c r="M651" s="6"/>
    </row>
    <row r="652" spans="1:13">
      <c r="A652" s="6"/>
      <c r="B652" s="14"/>
      <c r="C652" s="14"/>
      <c r="D652" s="2"/>
      <c r="F652" s="6"/>
      <c r="G652" s="151"/>
      <c r="H652" s="151"/>
      <c r="I652" s="6"/>
      <c r="J652" s="6"/>
      <c r="K652" s="6"/>
      <c r="L652" s="6"/>
      <c r="M652" s="6"/>
    </row>
    <row r="653" spans="1:13">
      <c r="A653" s="6"/>
      <c r="B653" s="14"/>
      <c r="C653" s="14"/>
      <c r="D653" s="2"/>
      <c r="F653" s="6"/>
      <c r="G653" s="151"/>
      <c r="H653" s="151"/>
      <c r="I653" s="6"/>
      <c r="J653" s="6"/>
      <c r="K653" s="6"/>
      <c r="L653" s="6"/>
      <c r="M653" s="6"/>
    </row>
    <row r="654" spans="1:13">
      <c r="A654" s="6"/>
      <c r="B654" s="14"/>
      <c r="C654" s="14"/>
      <c r="D654" s="2"/>
      <c r="F654" s="6"/>
      <c r="G654" s="151"/>
      <c r="H654" s="151"/>
      <c r="I654" s="6"/>
      <c r="J654" s="6"/>
      <c r="K654" s="6"/>
      <c r="L654" s="6"/>
      <c r="M654" s="6"/>
    </row>
    <row r="655" spans="1:13">
      <c r="A655" s="6"/>
      <c r="B655" s="14"/>
      <c r="C655" s="14"/>
      <c r="D655" s="2"/>
      <c r="F655" s="6"/>
      <c r="G655" s="151"/>
      <c r="H655" s="151"/>
      <c r="I655" s="6"/>
      <c r="J655" s="6"/>
      <c r="K655" s="6"/>
      <c r="L655" s="6"/>
      <c r="M655" s="6"/>
    </row>
    <row r="656" spans="1:13">
      <c r="A656" s="6"/>
      <c r="B656" s="14"/>
      <c r="C656" s="14"/>
      <c r="D656" s="2"/>
      <c r="F656" s="6"/>
      <c r="G656" s="151"/>
      <c r="H656" s="151"/>
      <c r="I656" s="6"/>
      <c r="J656" s="6"/>
      <c r="K656" s="6"/>
      <c r="L656" s="6"/>
      <c r="M656" s="6"/>
    </row>
    <row r="657" spans="1:13">
      <c r="A657" s="6"/>
      <c r="B657" s="14"/>
      <c r="C657" s="14"/>
      <c r="D657" s="2"/>
      <c r="F657" s="6"/>
      <c r="G657" s="151"/>
      <c r="H657" s="151"/>
      <c r="I657" s="6"/>
      <c r="J657" s="6"/>
      <c r="K657" s="6"/>
      <c r="L657" s="6"/>
      <c r="M657" s="6"/>
    </row>
    <row r="658" spans="1:13">
      <c r="A658" s="6"/>
      <c r="B658" s="14"/>
      <c r="C658" s="14"/>
      <c r="D658" s="2"/>
      <c r="F658" s="6"/>
      <c r="G658" s="151"/>
      <c r="H658" s="151"/>
      <c r="I658" s="6"/>
      <c r="J658" s="6"/>
      <c r="K658" s="6"/>
      <c r="L658" s="6"/>
      <c r="M658" s="6"/>
    </row>
    <row r="659" spans="1:13">
      <c r="A659" s="6"/>
      <c r="B659" s="14"/>
      <c r="C659" s="14"/>
      <c r="D659" s="2"/>
      <c r="F659" s="6"/>
      <c r="G659" s="151"/>
      <c r="H659" s="151"/>
      <c r="I659" s="6"/>
      <c r="J659" s="6"/>
      <c r="K659" s="6"/>
      <c r="L659" s="6"/>
      <c r="M659" s="6"/>
    </row>
    <row r="660" spans="1:13">
      <c r="A660" s="6"/>
      <c r="B660" s="14"/>
      <c r="C660" s="14"/>
      <c r="D660" s="2"/>
      <c r="F660" s="6"/>
      <c r="G660" s="151"/>
      <c r="H660" s="151"/>
      <c r="I660" s="6"/>
      <c r="J660" s="6"/>
      <c r="K660" s="6"/>
      <c r="L660" s="6"/>
      <c r="M660" s="6"/>
    </row>
    <row r="661" spans="1:13">
      <c r="A661" s="6"/>
      <c r="B661" s="14"/>
      <c r="C661" s="14"/>
      <c r="D661" s="2"/>
      <c r="F661" s="6"/>
      <c r="G661" s="151"/>
      <c r="H661" s="151"/>
      <c r="I661" s="6"/>
      <c r="J661" s="6"/>
      <c r="K661" s="6"/>
      <c r="L661" s="6"/>
      <c r="M661" s="6"/>
    </row>
    <row r="662" spans="1:13">
      <c r="A662" s="6"/>
      <c r="B662" s="14"/>
      <c r="C662" s="14"/>
      <c r="D662" s="2"/>
      <c r="F662" s="6"/>
      <c r="G662" s="151"/>
      <c r="H662" s="151"/>
      <c r="I662" s="6"/>
      <c r="J662" s="6"/>
      <c r="K662" s="6"/>
      <c r="L662" s="6"/>
      <c r="M662" s="6"/>
    </row>
    <row r="663" spans="1:13">
      <c r="A663" s="6"/>
      <c r="B663" s="14"/>
      <c r="C663" s="14"/>
      <c r="D663" s="2"/>
      <c r="F663" s="6"/>
      <c r="G663" s="151"/>
      <c r="H663" s="151"/>
      <c r="I663" s="6"/>
      <c r="J663" s="6"/>
      <c r="K663" s="6"/>
      <c r="L663" s="6"/>
      <c r="M663" s="6"/>
    </row>
    <row r="664" spans="1:13">
      <c r="A664" s="6"/>
      <c r="B664" s="14"/>
      <c r="C664" s="14"/>
      <c r="D664" s="2"/>
      <c r="F664" s="6"/>
      <c r="G664" s="151"/>
      <c r="H664" s="151"/>
      <c r="I664" s="6"/>
      <c r="J664" s="6"/>
      <c r="K664" s="6"/>
      <c r="L664" s="6"/>
      <c r="M664" s="6"/>
    </row>
    <row r="665" spans="1:13">
      <c r="A665" s="6"/>
      <c r="B665" s="14"/>
      <c r="C665" s="14"/>
      <c r="D665" s="2"/>
      <c r="F665" s="6"/>
      <c r="G665" s="151"/>
      <c r="H665" s="151"/>
      <c r="I665" s="6"/>
      <c r="J665" s="6"/>
      <c r="K665" s="6"/>
      <c r="L665" s="6"/>
      <c r="M665" s="6"/>
    </row>
    <row r="666" spans="1:13">
      <c r="A666" s="6"/>
      <c r="B666" s="14"/>
      <c r="C666" s="14"/>
      <c r="D666" s="2"/>
      <c r="F666" s="6"/>
      <c r="G666" s="151"/>
      <c r="H666" s="151"/>
      <c r="I666" s="6"/>
      <c r="J666" s="6"/>
      <c r="K666" s="6"/>
      <c r="L666" s="6"/>
      <c r="M666" s="6"/>
    </row>
    <row r="667" spans="1:13">
      <c r="A667" s="6"/>
      <c r="B667" s="14"/>
      <c r="C667" s="14"/>
      <c r="D667" s="2"/>
      <c r="F667" s="6"/>
      <c r="G667" s="151"/>
      <c r="H667" s="151"/>
      <c r="I667" s="6"/>
      <c r="J667" s="6"/>
      <c r="K667" s="6"/>
      <c r="L667" s="6"/>
      <c r="M667" s="6"/>
    </row>
    <row r="668" spans="1:13">
      <c r="A668" s="6"/>
      <c r="B668" s="14"/>
      <c r="C668" s="14"/>
      <c r="D668" s="2"/>
      <c r="F668" s="6"/>
      <c r="G668" s="151"/>
      <c r="H668" s="151"/>
      <c r="I668" s="6"/>
      <c r="J668" s="6"/>
      <c r="K668" s="6"/>
      <c r="L668" s="6"/>
      <c r="M668" s="6"/>
    </row>
    <row r="669" spans="1:13">
      <c r="A669" s="6"/>
      <c r="B669" s="14"/>
      <c r="C669" s="14"/>
      <c r="D669" s="2"/>
      <c r="F669" s="6"/>
      <c r="G669" s="151"/>
      <c r="H669" s="151"/>
      <c r="I669" s="6"/>
      <c r="J669" s="6"/>
      <c r="K669" s="6"/>
      <c r="L669" s="6"/>
      <c r="M669" s="6"/>
    </row>
    <row r="670" spans="1:13">
      <c r="A670" s="6"/>
      <c r="B670" s="14"/>
      <c r="C670" s="14"/>
      <c r="D670" s="2"/>
      <c r="F670" s="6"/>
      <c r="G670" s="151"/>
      <c r="H670" s="151"/>
      <c r="I670" s="6"/>
      <c r="J670" s="6"/>
      <c r="K670" s="6"/>
      <c r="L670" s="6"/>
      <c r="M670" s="6"/>
    </row>
    <row r="671" spans="1:13">
      <c r="A671" s="6"/>
      <c r="B671" s="14"/>
      <c r="C671" s="14"/>
      <c r="D671" s="2"/>
      <c r="F671" s="6"/>
      <c r="G671" s="151"/>
      <c r="H671" s="151"/>
      <c r="I671" s="6"/>
      <c r="J671" s="6"/>
      <c r="K671" s="6"/>
      <c r="L671" s="6"/>
      <c r="M671" s="6"/>
    </row>
    <row r="672" spans="1:13">
      <c r="A672" s="6"/>
      <c r="B672" s="14"/>
      <c r="C672" s="14"/>
      <c r="D672" s="2"/>
      <c r="F672" s="6"/>
      <c r="G672" s="151"/>
      <c r="H672" s="151"/>
      <c r="I672" s="6"/>
      <c r="J672" s="6"/>
      <c r="K672" s="6"/>
      <c r="L672" s="6"/>
      <c r="M672" s="6"/>
    </row>
    <row r="673" spans="1:13">
      <c r="A673" s="6"/>
      <c r="B673" s="14"/>
      <c r="C673" s="14"/>
      <c r="D673" s="2"/>
      <c r="F673" s="6"/>
      <c r="G673" s="151"/>
      <c r="H673" s="151"/>
      <c r="I673" s="6"/>
      <c r="J673" s="6"/>
      <c r="K673" s="6"/>
      <c r="L673" s="6"/>
      <c r="M673" s="6"/>
    </row>
    <row r="674" spans="1:13">
      <c r="A674" s="6"/>
      <c r="B674" s="14"/>
      <c r="C674" s="14"/>
      <c r="D674" s="2"/>
      <c r="F674" s="6"/>
      <c r="G674" s="151"/>
      <c r="H674" s="151"/>
      <c r="I674" s="6"/>
      <c r="J674" s="6"/>
      <c r="K674" s="6"/>
      <c r="L674" s="6"/>
      <c r="M674" s="6"/>
    </row>
    <row r="675" spans="1:13">
      <c r="A675" s="6"/>
      <c r="B675" s="14"/>
      <c r="C675" s="14"/>
      <c r="D675" s="2"/>
      <c r="F675" s="6"/>
      <c r="G675" s="151"/>
      <c r="H675" s="151"/>
      <c r="I675" s="6"/>
      <c r="J675" s="6"/>
      <c r="K675" s="6"/>
      <c r="L675" s="6"/>
      <c r="M675" s="6"/>
    </row>
    <row r="676" spans="1:13">
      <c r="A676" s="6"/>
      <c r="B676" s="14"/>
      <c r="C676" s="14"/>
      <c r="D676" s="2"/>
      <c r="F676" s="6"/>
      <c r="G676" s="151"/>
      <c r="H676" s="151"/>
      <c r="I676" s="6"/>
      <c r="J676" s="6"/>
      <c r="K676" s="6"/>
      <c r="L676" s="6"/>
      <c r="M676" s="6"/>
    </row>
    <row r="677" spans="1:13">
      <c r="A677" s="6"/>
      <c r="B677" s="14"/>
      <c r="C677" s="14"/>
      <c r="D677" s="2"/>
      <c r="F677" s="6"/>
      <c r="G677" s="151"/>
      <c r="H677" s="151"/>
      <c r="I677" s="6"/>
      <c r="J677" s="6"/>
      <c r="K677" s="6"/>
      <c r="L677" s="6"/>
      <c r="M677" s="6"/>
    </row>
    <row r="678" spans="1:13">
      <c r="A678" s="6"/>
      <c r="B678" s="14"/>
      <c r="C678" s="14"/>
      <c r="D678" s="2"/>
      <c r="F678" s="6"/>
      <c r="G678" s="151"/>
      <c r="H678" s="151"/>
      <c r="I678" s="6"/>
      <c r="J678" s="6"/>
      <c r="K678" s="6"/>
      <c r="L678" s="6"/>
      <c r="M678" s="6"/>
    </row>
    <row r="679" spans="1:13">
      <c r="A679" s="6"/>
      <c r="B679" s="14"/>
      <c r="C679" s="14"/>
      <c r="D679" s="2"/>
      <c r="F679" s="6"/>
      <c r="G679" s="151"/>
      <c r="H679" s="151"/>
      <c r="I679" s="6"/>
      <c r="J679" s="6"/>
      <c r="K679" s="6"/>
      <c r="L679" s="6"/>
      <c r="M679" s="6"/>
    </row>
    <row r="680" spans="1:13">
      <c r="A680" s="6"/>
      <c r="B680" s="14"/>
      <c r="C680" s="14"/>
      <c r="D680" s="2"/>
      <c r="F680" s="6"/>
      <c r="G680" s="151"/>
      <c r="H680" s="151"/>
      <c r="I680" s="6"/>
      <c r="J680" s="6"/>
      <c r="K680" s="6"/>
      <c r="L680" s="6"/>
      <c r="M680" s="6"/>
    </row>
    <row r="681" spans="1:13">
      <c r="A681" s="6"/>
      <c r="B681" s="14"/>
      <c r="C681" s="14"/>
      <c r="D681" s="2"/>
      <c r="F681" s="6"/>
      <c r="G681" s="151"/>
      <c r="H681" s="151"/>
      <c r="I681" s="6"/>
      <c r="J681" s="6"/>
      <c r="K681" s="6"/>
      <c r="L681" s="6"/>
      <c r="M681" s="6"/>
    </row>
    <row r="682" spans="1:13">
      <c r="A682" s="6"/>
      <c r="B682" s="14"/>
      <c r="C682" s="14"/>
      <c r="D682" s="2"/>
      <c r="F682" s="6"/>
      <c r="G682" s="151"/>
      <c r="H682" s="151"/>
      <c r="I682" s="6"/>
      <c r="J682" s="6"/>
      <c r="K682" s="6"/>
      <c r="L682" s="6"/>
      <c r="M682" s="6"/>
    </row>
    <row r="683" spans="1:13">
      <c r="A683" s="6"/>
      <c r="B683" s="14"/>
      <c r="C683" s="14"/>
      <c r="D683" s="2"/>
      <c r="F683" s="6"/>
      <c r="G683" s="151"/>
      <c r="H683" s="151"/>
      <c r="I683" s="6"/>
      <c r="J683" s="6"/>
      <c r="K683" s="6"/>
      <c r="L683" s="6"/>
      <c r="M683" s="6"/>
    </row>
    <row r="684" spans="1:13">
      <c r="A684" s="6"/>
      <c r="B684" s="14"/>
      <c r="C684" s="14"/>
      <c r="D684" s="2"/>
      <c r="F684" s="6"/>
      <c r="G684" s="151"/>
      <c r="H684" s="151"/>
      <c r="I684" s="6"/>
      <c r="J684" s="6"/>
      <c r="K684" s="6"/>
      <c r="L684" s="6"/>
      <c r="M684" s="6"/>
    </row>
    <row r="685" spans="1:13">
      <c r="A685" s="6"/>
      <c r="B685" s="14"/>
      <c r="C685" s="14"/>
      <c r="D685" s="2"/>
      <c r="F685" s="6"/>
      <c r="G685" s="151"/>
      <c r="H685" s="151"/>
      <c r="I685" s="6"/>
      <c r="J685" s="6"/>
      <c r="K685" s="6"/>
      <c r="L685" s="6"/>
      <c r="M685" s="6"/>
    </row>
    <row r="686" spans="1:13">
      <c r="A686" s="6"/>
      <c r="B686" s="14"/>
      <c r="C686" s="14"/>
      <c r="D686" s="2"/>
      <c r="F686" s="6"/>
      <c r="G686" s="151"/>
      <c r="H686" s="151"/>
      <c r="I686" s="6"/>
      <c r="J686" s="6"/>
      <c r="K686" s="6"/>
      <c r="L686" s="6"/>
      <c r="M686" s="6"/>
    </row>
    <row r="687" spans="1:13">
      <c r="A687" s="6"/>
      <c r="B687" s="14"/>
      <c r="C687" s="14"/>
      <c r="D687" s="2"/>
      <c r="F687" s="6"/>
      <c r="G687" s="151"/>
      <c r="H687" s="151"/>
      <c r="I687" s="6"/>
      <c r="J687" s="6"/>
      <c r="K687" s="6"/>
      <c r="L687" s="6"/>
      <c r="M687" s="6"/>
    </row>
    <row r="688" spans="1:13">
      <c r="A688" s="6"/>
      <c r="B688" s="14"/>
      <c r="C688" s="14"/>
      <c r="D688" s="2"/>
      <c r="F688" s="6"/>
      <c r="G688" s="151"/>
      <c r="H688" s="151"/>
      <c r="I688" s="6"/>
      <c r="J688" s="6"/>
      <c r="K688" s="6"/>
      <c r="L688" s="6"/>
      <c r="M688" s="6"/>
    </row>
    <row r="689" spans="1:13">
      <c r="A689" s="6"/>
      <c r="B689" s="14"/>
      <c r="C689" s="14"/>
      <c r="D689" s="2"/>
      <c r="F689" s="6"/>
      <c r="G689" s="151"/>
      <c r="H689" s="151"/>
      <c r="I689" s="6"/>
      <c r="J689" s="6"/>
      <c r="K689" s="6"/>
      <c r="L689" s="6"/>
      <c r="M689" s="6"/>
    </row>
    <row r="690" spans="1:13">
      <c r="A690" s="6"/>
      <c r="B690" s="14"/>
      <c r="C690" s="14"/>
      <c r="D690" s="2"/>
      <c r="F690" s="6"/>
      <c r="G690" s="151"/>
      <c r="H690" s="151"/>
      <c r="I690" s="6"/>
      <c r="J690" s="6"/>
      <c r="K690" s="6"/>
      <c r="L690" s="6"/>
      <c r="M690" s="6"/>
    </row>
    <row r="691" spans="1:13">
      <c r="A691" s="6"/>
      <c r="B691" s="14"/>
      <c r="C691" s="14"/>
      <c r="D691" s="2"/>
      <c r="F691" s="6"/>
      <c r="G691" s="151"/>
      <c r="H691" s="151"/>
      <c r="I691" s="6"/>
      <c r="J691" s="6"/>
      <c r="K691" s="6"/>
      <c r="L691" s="6"/>
      <c r="M691" s="6"/>
    </row>
    <row r="692" spans="1:13">
      <c r="A692" s="6"/>
      <c r="B692" s="14"/>
      <c r="C692" s="14"/>
      <c r="D692" s="2"/>
      <c r="F692" s="6"/>
      <c r="G692" s="151"/>
      <c r="H692" s="151"/>
      <c r="I692" s="6"/>
      <c r="J692" s="6"/>
      <c r="K692" s="6"/>
      <c r="L692" s="6"/>
      <c r="M692" s="6"/>
    </row>
    <row r="693" spans="1:13">
      <c r="A693" s="6"/>
      <c r="B693" s="14"/>
      <c r="C693" s="14"/>
      <c r="D693" s="2"/>
      <c r="F693" s="6"/>
      <c r="G693" s="151"/>
      <c r="H693" s="151"/>
      <c r="I693" s="6"/>
      <c r="J693" s="6"/>
      <c r="K693" s="6"/>
      <c r="L693" s="6"/>
      <c r="M693" s="6"/>
    </row>
    <row r="694" spans="1:13">
      <c r="A694" s="6"/>
      <c r="B694" s="14"/>
      <c r="C694" s="14"/>
      <c r="D694" s="2"/>
      <c r="F694" s="6"/>
      <c r="G694" s="151"/>
      <c r="H694" s="151"/>
      <c r="I694" s="6"/>
      <c r="J694" s="6"/>
      <c r="K694" s="6"/>
      <c r="L694" s="6"/>
      <c r="M694" s="6"/>
    </row>
    <row r="695" spans="1:13">
      <c r="A695" s="6"/>
      <c r="B695" s="14"/>
      <c r="C695" s="14"/>
      <c r="D695" s="2"/>
      <c r="F695" s="6"/>
      <c r="G695" s="151"/>
      <c r="H695" s="151"/>
      <c r="I695" s="6"/>
      <c r="J695" s="6"/>
      <c r="K695" s="6"/>
      <c r="L695" s="6"/>
      <c r="M695" s="6"/>
    </row>
    <row r="696" spans="1:13">
      <c r="A696" s="6"/>
      <c r="B696" s="14"/>
      <c r="C696" s="14"/>
      <c r="D696" s="2"/>
      <c r="F696" s="6"/>
      <c r="G696" s="151"/>
      <c r="H696" s="151"/>
      <c r="I696" s="6"/>
      <c r="J696" s="6"/>
      <c r="K696" s="6"/>
      <c r="L696" s="6"/>
      <c r="M696" s="6"/>
    </row>
    <row r="697" spans="1:13">
      <c r="A697" s="6"/>
      <c r="B697" s="14"/>
      <c r="C697" s="14"/>
      <c r="D697" s="2"/>
      <c r="F697" s="6"/>
      <c r="G697" s="151"/>
      <c r="H697" s="151"/>
      <c r="I697" s="6"/>
      <c r="J697" s="6"/>
      <c r="K697" s="6"/>
      <c r="L697" s="6"/>
      <c r="M697" s="6"/>
    </row>
    <row r="698" spans="1:13">
      <c r="A698" s="6"/>
      <c r="B698" s="14"/>
      <c r="C698" s="14"/>
      <c r="D698" s="2"/>
      <c r="F698" s="6"/>
      <c r="G698" s="151"/>
      <c r="H698" s="151"/>
      <c r="I698" s="6"/>
      <c r="J698" s="6"/>
      <c r="K698" s="6"/>
      <c r="L698" s="6"/>
      <c r="M698" s="6"/>
    </row>
    <row r="699" spans="1:13">
      <c r="A699" s="6"/>
      <c r="B699" s="14"/>
      <c r="C699" s="14"/>
      <c r="D699" s="2"/>
      <c r="F699" s="6"/>
      <c r="G699" s="151"/>
      <c r="H699" s="151"/>
      <c r="I699" s="6"/>
      <c r="J699" s="6"/>
      <c r="K699" s="6"/>
      <c r="L699" s="6"/>
      <c r="M699" s="6"/>
    </row>
    <row r="700" spans="1:13">
      <c r="A700" s="6"/>
      <c r="B700" s="14"/>
      <c r="C700" s="14"/>
      <c r="D700" s="2"/>
      <c r="F700" s="6"/>
      <c r="G700" s="151"/>
      <c r="H700" s="151"/>
      <c r="I700" s="6"/>
      <c r="J700" s="6"/>
      <c r="K700" s="6"/>
      <c r="L700" s="6"/>
      <c r="M700" s="6"/>
    </row>
    <row r="701" spans="1:13">
      <c r="A701" s="6"/>
      <c r="B701" s="14"/>
      <c r="C701" s="14"/>
      <c r="D701" s="2"/>
      <c r="F701" s="6"/>
      <c r="G701" s="151"/>
      <c r="H701" s="151"/>
      <c r="I701" s="6"/>
      <c r="J701" s="6"/>
      <c r="K701" s="6"/>
      <c r="L701" s="6"/>
      <c r="M701" s="6"/>
    </row>
    <row r="702" spans="1:13">
      <c r="A702" s="6"/>
      <c r="B702" s="14"/>
      <c r="C702" s="14"/>
      <c r="D702" s="2"/>
      <c r="F702" s="6"/>
      <c r="G702" s="151"/>
      <c r="H702" s="151"/>
      <c r="I702" s="6"/>
      <c r="J702" s="6"/>
      <c r="K702" s="6"/>
      <c r="L702" s="6"/>
      <c r="M702" s="6"/>
    </row>
    <row r="703" spans="1:13">
      <c r="A703" s="6"/>
      <c r="B703" s="14"/>
      <c r="C703" s="14"/>
      <c r="D703" s="2"/>
      <c r="F703" s="6"/>
      <c r="G703" s="151"/>
      <c r="H703" s="151"/>
      <c r="I703" s="6"/>
      <c r="J703" s="6"/>
      <c r="K703" s="6"/>
      <c r="L703" s="6"/>
      <c r="M703" s="6"/>
    </row>
    <row r="704" spans="1:13">
      <c r="A704" s="6"/>
      <c r="B704" s="14"/>
      <c r="C704" s="14"/>
      <c r="D704" s="2"/>
      <c r="F704" s="6"/>
      <c r="G704" s="151"/>
      <c r="H704" s="151"/>
      <c r="I704" s="6"/>
      <c r="J704" s="6"/>
      <c r="K704" s="6"/>
      <c r="L704" s="6"/>
      <c r="M704" s="6"/>
    </row>
    <row r="705" spans="1:13">
      <c r="A705" s="6"/>
      <c r="B705" s="14"/>
      <c r="C705" s="14"/>
      <c r="D705" s="2"/>
      <c r="F705" s="6"/>
      <c r="G705" s="151"/>
      <c r="H705" s="151"/>
      <c r="I705" s="6"/>
      <c r="J705" s="6"/>
      <c r="K705" s="6"/>
      <c r="L705" s="6"/>
      <c r="M705" s="6"/>
    </row>
    <row r="706" spans="1:13">
      <c r="A706" s="6"/>
      <c r="B706" s="14"/>
      <c r="C706" s="14"/>
      <c r="D706" s="2"/>
      <c r="F706" s="6"/>
      <c r="G706" s="151"/>
      <c r="H706" s="151"/>
      <c r="I706" s="6"/>
      <c r="J706" s="6"/>
      <c r="K706" s="6"/>
      <c r="L706" s="6"/>
      <c r="M706" s="6"/>
    </row>
    <row r="707" spans="1:13">
      <c r="A707" s="6"/>
      <c r="B707" s="14"/>
      <c r="C707" s="14"/>
      <c r="D707" s="2"/>
      <c r="F707" s="6"/>
      <c r="G707" s="151"/>
      <c r="H707" s="151"/>
      <c r="I707" s="6"/>
      <c r="J707" s="6"/>
      <c r="K707" s="6"/>
      <c r="L707" s="6"/>
      <c r="M707" s="6"/>
    </row>
    <row r="708" spans="1:13">
      <c r="A708" s="6"/>
      <c r="B708" s="14"/>
      <c r="C708" s="14"/>
      <c r="D708" s="2"/>
      <c r="F708" s="6"/>
      <c r="G708" s="151"/>
      <c r="H708" s="151"/>
      <c r="I708" s="6"/>
      <c r="J708" s="6"/>
      <c r="K708" s="6"/>
      <c r="L708" s="6"/>
      <c r="M708" s="6"/>
    </row>
    <row r="709" spans="1:13">
      <c r="A709" s="6"/>
      <c r="B709" s="14"/>
      <c r="C709" s="14"/>
      <c r="D709" s="2"/>
      <c r="F709" s="6"/>
      <c r="G709" s="151"/>
      <c r="H709" s="151"/>
      <c r="I709" s="6"/>
      <c r="J709" s="6"/>
      <c r="K709" s="6"/>
      <c r="L709" s="6"/>
      <c r="M709" s="6"/>
    </row>
    <row r="710" spans="1:13">
      <c r="A710" s="6"/>
      <c r="B710" s="14"/>
      <c r="C710" s="14"/>
      <c r="D710" s="2"/>
      <c r="F710" s="6"/>
      <c r="G710" s="151"/>
      <c r="H710" s="151"/>
      <c r="I710" s="6"/>
      <c r="J710" s="6"/>
      <c r="K710" s="6"/>
      <c r="L710" s="6"/>
      <c r="M710" s="6"/>
    </row>
    <row r="711" spans="1:13">
      <c r="A711" s="6"/>
      <c r="B711" s="14"/>
      <c r="C711" s="14"/>
      <c r="D711" s="2"/>
      <c r="F711" s="6"/>
      <c r="G711" s="151"/>
      <c r="H711" s="151"/>
      <c r="I711" s="6"/>
      <c r="J711" s="6"/>
      <c r="K711" s="6"/>
      <c r="L711" s="6"/>
      <c r="M711" s="6"/>
    </row>
    <row r="712" spans="1:13">
      <c r="A712" s="6"/>
      <c r="B712" s="14"/>
      <c r="C712" s="14"/>
      <c r="D712" s="2"/>
      <c r="F712" s="6"/>
      <c r="G712" s="151"/>
      <c r="H712" s="151"/>
      <c r="I712" s="6"/>
      <c r="J712" s="6"/>
      <c r="K712" s="6"/>
      <c r="L712" s="6"/>
      <c r="M712" s="6"/>
    </row>
    <row r="713" spans="1:13">
      <c r="A713" s="6"/>
      <c r="B713" s="14"/>
      <c r="C713" s="14"/>
      <c r="D713" s="2"/>
      <c r="F713" s="6"/>
      <c r="G713" s="151"/>
      <c r="H713" s="151"/>
      <c r="I713" s="6"/>
      <c r="J713" s="6"/>
      <c r="K713" s="6"/>
      <c r="L713" s="6"/>
      <c r="M713" s="6"/>
    </row>
    <row r="714" spans="1:13">
      <c r="A714" s="6"/>
      <c r="B714" s="14"/>
      <c r="C714" s="14"/>
      <c r="D714" s="2"/>
      <c r="F714" s="6"/>
      <c r="G714" s="151"/>
      <c r="H714" s="151"/>
      <c r="I714" s="6"/>
      <c r="J714" s="6"/>
      <c r="K714" s="6"/>
      <c r="L714" s="6"/>
      <c r="M714" s="6"/>
    </row>
    <row r="715" spans="1:13">
      <c r="A715" s="6"/>
      <c r="B715" s="14"/>
      <c r="C715" s="14"/>
      <c r="D715" s="2"/>
      <c r="F715" s="6"/>
      <c r="G715" s="151"/>
      <c r="H715" s="151"/>
      <c r="I715" s="6"/>
      <c r="J715" s="6"/>
      <c r="K715" s="6"/>
      <c r="L715" s="6"/>
      <c r="M715" s="6"/>
    </row>
    <row r="716" spans="1:13">
      <c r="A716" s="6"/>
      <c r="B716" s="14"/>
      <c r="C716" s="14"/>
      <c r="D716" s="2"/>
      <c r="F716" s="6"/>
      <c r="G716" s="151"/>
      <c r="H716" s="151"/>
      <c r="I716" s="6"/>
      <c r="J716" s="6"/>
      <c r="K716" s="6"/>
      <c r="L716" s="6"/>
      <c r="M716" s="6"/>
    </row>
    <row r="717" spans="1:13">
      <c r="A717" s="6"/>
      <c r="B717" s="14"/>
      <c r="C717" s="14"/>
      <c r="D717" s="2"/>
      <c r="F717" s="6"/>
      <c r="G717" s="151"/>
      <c r="H717" s="151"/>
      <c r="I717" s="6"/>
      <c r="J717" s="6"/>
      <c r="K717" s="6"/>
      <c r="L717" s="6"/>
      <c r="M717" s="6"/>
    </row>
    <row r="718" spans="1:13">
      <c r="A718" s="6"/>
      <c r="B718" s="14"/>
      <c r="C718" s="14"/>
      <c r="D718" s="2"/>
      <c r="F718" s="6"/>
      <c r="G718" s="151"/>
      <c r="H718" s="151"/>
      <c r="I718" s="6"/>
      <c r="J718" s="6"/>
      <c r="K718" s="6"/>
      <c r="L718" s="6"/>
      <c r="M718" s="6"/>
    </row>
    <row r="719" spans="1:13">
      <c r="A719" s="6"/>
      <c r="B719" s="14"/>
      <c r="C719" s="14"/>
      <c r="D719" s="2"/>
      <c r="F719" s="6"/>
      <c r="G719" s="151"/>
      <c r="H719" s="151"/>
      <c r="I719" s="6"/>
      <c r="J719" s="6"/>
      <c r="K719" s="6"/>
      <c r="L719" s="6"/>
      <c r="M719" s="6"/>
    </row>
    <row r="720" spans="1:13">
      <c r="A720" s="6"/>
      <c r="B720" s="14"/>
      <c r="C720" s="14"/>
      <c r="D720" s="2"/>
      <c r="F720" s="6"/>
      <c r="G720" s="151"/>
      <c r="H720" s="151"/>
      <c r="I720" s="6"/>
      <c r="J720" s="6"/>
      <c r="K720" s="6"/>
      <c r="L720" s="6"/>
      <c r="M720" s="6"/>
    </row>
    <row r="721" spans="1:13">
      <c r="A721" s="6"/>
      <c r="B721" s="14"/>
      <c r="C721" s="14"/>
      <c r="D721" s="2"/>
      <c r="F721" s="6"/>
      <c r="G721" s="151"/>
      <c r="H721" s="151"/>
      <c r="I721" s="6"/>
      <c r="J721" s="6"/>
      <c r="K721" s="6"/>
      <c r="L721" s="6"/>
      <c r="M721" s="6"/>
    </row>
    <row r="722" spans="1:13">
      <c r="A722" s="6"/>
      <c r="B722" s="14"/>
      <c r="C722" s="14"/>
      <c r="D722" s="2"/>
      <c r="F722" s="6"/>
      <c r="G722" s="151"/>
      <c r="H722" s="151"/>
      <c r="I722" s="6"/>
      <c r="J722" s="6"/>
      <c r="K722" s="6"/>
      <c r="L722" s="6"/>
      <c r="M722" s="6"/>
    </row>
    <row r="723" spans="1:13">
      <c r="A723" s="6"/>
      <c r="B723" s="14"/>
      <c r="C723" s="14"/>
      <c r="D723" s="2"/>
      <c r="F723" s="6"/>
      <c r="G723" s="151"/>
      <c r="H723" s="151"/>
      <c r="I723" s="6"/>
      <c r="J723" s="6"/>
      <c r="K723" s="6"/>
      <c r="L723" s="6"/>
      <c r="M723" s="6"/>
    </row>
    <row r="724" spans="1:13">
      <c r="A724" s="6"/>
      <c r="B724" s="14"/>
      <c r="C724" s="14"/>
      <c r="D724" s="2"/>
      <c r="F724" s="6"/>
      <c r="G724" s="151"/>
      <c r="H724" s="151"/>
      <c r="I724" s="6"/>
      <c r="J724" s="6"/>
      <c r="K724" s="6"/>
      <c r="L724" s="6"/>
      <c r="M724" s="6"/>
    </row>
    <row r="725" spans="1:13">
      <c r="A725" s="6"/>
      <c r="B725" s="14"/>
      <c r="C725" s="14"/>
      <c r="D725" s="2"/>
      <c r="F725" s="6"/>
      <c r="G725" s="151"/>
      <c r="H725" s="151"/>
      <c r="I725" s="6"/>
      <c r="J725" s="6"/>
      <c r="K725" s="6"/>
      <c r="L725" s="6"/>
      <c r="M725" s="6"/>
    </row>
    <row r="726" spans="1:13">
      <c r="A726" s="6"/>
      <c r="B726" s="14"/>
      <c r="C726" s="14"/>
      <c r="D726" s="2"/>
      <c r="F726" s="6"/>
      <c r="G726" s="151"/>
      <c r="H726" s="151"/>
      <c r="I726" s="6"/>
      <c r="J726" s="6"/>
      <c r="K726" s="6"/>
      <c r="L726" s="6"/>
      <c r="M726" s="6"/>
    </row>
    <row r="727" spans="1:13">
      <c r="A727" s="6"/>
      <c r="B727" s="14"/>
      <c r="C727" s="14"/>
      <c r="D727" s="2"/>
      <c r="F727" s="6"/>
      <c r="G727" s="151"/>
      <c r="H727" s="151"/>
      <c r="I727" s="6"/>
      <c r="J727" s="6"/>
      <c r="K727" s="6"/>
      <c r="L727" s="6"/>
      <c r="M727" s="6"/>
    </row>
    <row r="728" spans="1:13">
      <c r="A728" s="6"/>
      <c r="B728" s="14"/>
      <c r="C728" s="14"/>
      <c r="D728" s="2"/>
      <c r="F728" s="6"/>
      <c r="G728" s="151"/>
      <c r="H728" s="151"/>
      <c r="I728" s="6"/>
      <c r="J728" s="6"/>
      <c r="K728" s="6"/>
      <c r="L728" s="6"/>
      <c r="M728" s="6"/>
    </row>
    <row r="729" spans="1:13">
      <c r="A729" s="6"/>
      <c r="B729" s="14"/>
      <c r="C729" s="14"/>
      <c r="D729" s="2"/>
      <c r="F729" s="6"/>
      <c r="G729" s="151"/>
      <c r="H729" s="151"/>
      <c r="I729" s="6"/>
      <c r="J729" s="6"/>
      <c r="K729" s="6"/>
      <c r="L729" s="6"/>
      <c r="M729" s="6"/>
    </row>
    <row r="730" spans="1:13">
      <c r="A730" s="6"/>
      <c r="B730" s="14"/>
      <c r="C730" s="14"/>
      <c r="D730" s="2"/>
      <c r="F730" s="6"/>
      <c r="G730" s="151"/>
      <c r="H730" s="151"/>
      <c r="I730" s="6"/>
      <c r="J730" s="6"/>
      <c r="K730" s="6"/>
      <c r="L730" s="6"/>
      <c r="M730" s="6"/>
    </row>
    <row r="731" spans="1:13">
      <c r="A731" s="6"/>
      <c r="B731" s="14"/>
      <c r="C731" s="14"/>
      <c r="D731" s="2"/>
      <c r="F731" s="6"/>
      <c r="G731" s="151"/>
      <c r="H731" s="151"/>
      <c r="I731" s="6"/>
      <c r="J731" s="6"/>
      <c r="K731" s="6"/>
      <c r="L731" s="6"/>
      <c r="M731" s="6"/>
    </row>
    <row r="732" spans="1:13">
      <c r="A732" s="6"/>
      <c r="B732" s="14"/>
      <c r="C732" s="14"/>
      <c r="D732" s="2"/>
      <c r="F732" s="6"/>
      <c r="G732" s="151"/>
      <c r="H732" s="151"/>
      <c r="I732" s="6"/>
      <c r="J732" s="6"/>
      <c r="K732" s="6"/>
      <c r="L732" s="6"/>
      <c r="M732" s="6"/>
    </row>
    <row r="733" spans="1:13">
      <c r="A733" s="6"/>
      <c r="B733" s="14"/>
      <c r="C733" s="14"/>
      <c r="D733" s="2"/>
      <c r="F733" s="6"/>
      <c r="G733" s="151"/>
      <c r="H733" s="151"/>
      <c r="I733" s="6"/>
      <c r="J733" s="6"/>
      <c r="K733" s="6"/>
      <c r="L733" s="6"/>
      <c r="M733" s="6"/>
    </row>
    <row r="734" spans="1:13">
      <c r="A734" s="6"/>
      <c r="B734" s="14"/>
      <c r="C734" s="14"/>
      <c r="D734" s="2"/>
      <c r="F734" s="6"/>
      <c r="G734" s="151"/>
      <c r="H734" s="151"/>
      <c r="I734" s="6"/>
      <c r="J734" s="6"/>
      <c r="K734" s="6"/>
      <c r="L734" s="6"/>
      <c r="M734" s="6"/>
    </row>
    <row r="735" spans="1:13">
      <c r="A735" s="6"/>
      <c r="B735" s="14"/>
      <c r="C735" s="14"/>
      <c r="D735" s="2"/>
      <c r="F735" s="6"/>
      <c r="G735" s="151"/>
      <c r="H735" s="151"/>
      <c r="I735" s="6"/>
      <c r="J735" s="6"/>
      <c r="K735" s="6"/>
      <c r="L735" s="6"/>
      <c r="M735" s="6"/>
    </row>
    <row r="736" spans="1:13">
      <c r="A736" s="6"/>
      <c r="B736" s="14"/>
      <c r="C736" s="14"/>
      <c r="D736" s="2"/>
      <c r="F736" s="6"/>
      <c r="G736" s="151"/>
      <c r="H736" s="151"/>
      <c r="I736" s="6"/>
      <c r="J736" s="6"/>
      <c r="K736" s="6"/>
      <c r="L736" s="6"/>
      <c r="M736" s="6"/>
    </row>
    <row r="737" spans="1:13">
      <c r="A737" s="6"/>
      <c r="B737" s="14"/>
      <c r="C737" s="14"/>
      <c r="D737" s="2"/>
      <c r="F737" s="6"/>
      <c r="G737" s="151"/>
      <c r="H737" s="151"/>
      <c r="I737" s="6"/>
      <c r="J737" s="6"/>
      <c r="K737" s="6"/>
      <c r="L737" s="6"/>
      <c r="M737" s="6"/>
    </row>
    <row r="738" spans="1:13">
      <c r="A738" s="6"/>
      <c r="B738" s="14"/>
      <c r="C738" s="14"/>
      <c r="D738" s="2"/>
      <c r="F738" s="6"/>
      <c r="G738" s="151"/>
      <c r="H738" s="151"/>
      <c r="I738" s="6"/>
      <c r="J738" s="6"/>
      <c r="K738" s="6"/>
      <c r="L738" s="6"/>
      <c r="M738" s="6"/>
    </row>
    <row r="739" spans="1:13">
      <c r="A739" s="6"/>
      <c r="B739" s="14"/>
      <c r="C739" s="14"/>
      <c r="D739" s="2"/>
      <c r="F739" s="6"/>
      <c r="G739" s="151"/>
      <c r="H739" s="151"/>
      <c r="I739" s="6"/>
      <c r="J739" s="6"/>
      <c r="K739" s="6"/>
      <c r="L739" s="6"/>
      <c r="M739" s="6"/>
    </row>
    <row r="740" spans="1:13">
      <c r="A740" s="6"/>
      <c r="B740" s="14"/>
      <c r="C740" s="14"/>
      <c r="D740" s="2"/>
      <c r="F740" s="6"/>
      <c r="G740" s="151"/>
      <c r="H740" s="151"/>
      <c r="I740" s="6"/>
      <c r="J740" s="6"/>
      <c r="K740" s="6"/>
      <c r="L740" s="6"/>
      <c r="M740" s="6"/>
    </row>
    <row r="741" spans="1:13">
      <c r="A741" s="6"/>
      <c r="B741" s="14"/>
      <c r="C741" s="14"/>
      <c r="D741" s="2"/>
      <c r="F741" s="6"/>
      <c r="G741" s="151"/>
      <c r="H741" s="151"/>
      <c r="I741" s="6"/>
      <c r="J741" s="6"/>
      <c r="K741" s="6"/>
      <c r="L741" s="6"/>
      <c r="M741" s="6"/>
    </row>
    <row r="742" spans="1:13">
      <c r="A742" s="6"/>
      <c r="B742" s="14"/>
      <c r="C742" s="14"/>
      <c r="D742" s="2"/>
      <c r="F742" s="6"/>
      <c r="G742" s="151"/>
      <c r="H742" s="151"/>
      <c r="I742" s="6"/>
      <c r="J742" s="6"/>
      <c r="K742" s="6"/>
      <c r="L742" s="6"/>
      <c r="M742" s="6"/>
    </row>
    <row r="743" spans="1:13">
      <c r="A743" s="6"/>
      <c r="B743" s="14"/>
      <c r="C743" s="14"/>
      <c r="D743" s="2"/>
      <c r="F743" s="6"/>
      <c r="G743" s="151"/>
      <c r="H743" s="151"/>
      <c r="I743" s="6"/>
      <c r="J743" s="6"/>
      <c r="K743" s="6"/>
      <c r="L743" s="6"/>
      <c r="M743" s="6"/>
    </row>
    <row r="744" spans="1:13">
      <c r="A744" s="6"/>
      <c r="B744" s="14"/>
      <c r="C744" s="14"/>
      <c r="D744" s="2"/>
      <c r="F744" s="6"/>
      <c r="G744" s="151"/>
      <c r="H744" s="151"/>
      <c r="I744" s="6"/>
      <c r="J744" s="6"/>
      <c r="K744" s="6"/>
      <c r="L744" s="6"/>
      <c r="M744" s="6"/>
    </row>
    <row r="745" spans="1:13">
      <c r="A745" s="6"/>
      <c r="B745" s="14"/>
      <c r="C745" s="14"/>
      <c r="D745" s="2"/>
      <c r="F745" s="6"/>
      <c r="G745" s="151"/>
      <c r="H745" s="151"/>
      <c r="I745" s="6"/>
      <c r="J745" s="6"/>
      <c r="K745" s="6"/>
      <c r="L745" s="6"/>
      <c r="M745" s="6"/>
    </row>
    <row r="746" spans="1:13">
      <c r="A746" s="6"/>
      <c r="B746" s="14"/>
      <c r="C746" s="14"/>
      <c r="D746" s="2"/>
      <c r="F746" s="6"/>
      <c r="G746" s="151"/>
      <c r="H746" s="151"/>
      <c r="I746" s="6"/>
      <c r="J746" s="6"/>
      <c r="K746" s="6"/>
      <c r="L746" s="6"/>
      <c r="M746" s="6"/>
    </row>
    <row r="747" spans="1:13">
      <c r="A747" s="6"/>
      <c r="B747" s="14"/>
      <c r="C747" s="14"/>
      <c r="D747" s="2"/>
      <c r="F747" s="6"/>
      <c r="G747" s="151"/>
      <c r="H747" s="151"/>
      <c r="I747" s="6"/>
      <c r="J747" s="6"/>
      <c r="K747" s="6"/>
      <c r="L747" s="6"/>
      <c r="M747" s="6"/>
    </row>
    <row r="748" spans="1:13">
      <c r="A748" s="6"/>
      <c r="B748" s="14"/>
      <c r="C748" s="14"/>
      <c r="D748" s="2"/>
      <c r="F748" s="6"/>
      <c r="G748" s="151"/>
      <c r="H748" s="151"/>
      <c r="I748" s="6"/>
      <c r="J748" s="6"/>
      <c r="K748" s="6"/>
      <c r="L748" s="6"/>
      <c r="M748" s="6"/>
    </row>
    <row r="749" spans="1:13">
      <c r="A749" s="6"/>
      <c r="B749" s="14"/>
      <c r="C749" s="14"/>
      <c r="D749" s="2"/>
      <c r="F749" s="6"/>
      <c r="G749" s="151"/>
      <c r="H749" s="151"/>
      <c r="I749" s="6"/>
      <c r="J749" s="6"/>
      <c r="K749" s="6"/>
      <c r="L749" s="6"/>
      <c r="M749" s="6"/>
    </row>
    <row r="750" spans="1:13">
      <c r="A750" s="6"/>
      <c r="B750" s="14"/>
      <c r="C750" s="14"/>
      <c r="D750" s="2"/>
      <c r="F750" s="6"/>
      <c r="G750" s="151"/>
      <c r="H750" s="151"/>
      <c r="I750" s="6"/>
      <c r="J750" s="6"/>
      <c r="K750" s="6"/>
      <c r="L750" s="6"/>
      <c r="M750" s="6"/>
    </row>
    <row r="751" spans="1:13">
      <c r="A751" s="6"/>
      <c r="B751" s="14"/>
      <c r="C751" s="14"/>
      <c r="D751" s="2"/>
      <c r="F751" s="6"/>
      <c r="G751" s="151"/>
      <c r="H751" s="151"/>
      <c r="I751" s="6"/>
      <c r="J751" s="6"/>
      <c r="K751" s="6"/>
      <c r="L751" s="6"/>
      <c r="M751" s="6"/>
    </row>
    <row r="752" spans="1:13">
      <c r="A752" s="6"/>
      <c r="B752" s="14"/>
      <c r="C752" s="14"/>
      <c r="D752" s="2"/>
      <c r="F752" s="6"/>
      <c r="G752" s="151"/>
      <c r="H752" s="151"/>
      <c r="I752" s="6"/>
      <c r="J752" s="6"/>
      <c r="K752" s="6"/>
      <c r="L752" s="6"/>
      <c r="M752" s="6"/>
    </row>
    <row r="753" spans="1:13">
      <c r="A753" s="6"/>
      <c r="B753" s="14"/>
      <c r="C753" s="14"/>
      <c r="D753" s="2"/>
      <c r="F753" s="6"/>
      <c r="G753" s="151"/>
      <c r="H753" s="151"/>
      <c r="I753" s="6"/>
      <c r="J753" s="6"/>
      <c r="K753" s="6"/>
      <c r="L753" s="6"/>
      <c r="M753" s="6"/>
    </row>
    <row r="754" spans="1:13">
      <c r="A754" s="6"/>
      <c r="B754" s="14"/>
      <c r="C754" s="14"/>
      <c r="D754" s="2"/>
      <c r="F754" s="6"/>
      <c r="G754" s="151"/>
      <c r="H754" s="151"/>
      <c r="I754" s="6"/>
      <c r="J754" s="6"/>
      <c r="K754" s="6"/>
      <c r="L754" s="6"/>
      <c r="M754" s="6"/>
    </row>
    <row r="755" spans="1:13">
      <c r="A755" s="6"/>
      <c r="B755" s="14"/>
      <c r="C755" s="14"/>
      <c r="D755" s="2"/>
      <c r="F755" s="6"/>
      <c r="G755" s="151"/>
      <c r="H755" s="151"/>
      <c r="I755" s="6"/>
      <c r="J755" s="6"/>
      <c r="K755" s="6"/>
      <c r="L755" s="6"/>
      <c r="M755" s="6"/>
    </row>
    <row r="756" spans="1:13">
      <c r="A756" s="6"/>
      <c r="B756" s="14"/>
      <c r="C756" s="14"/>
      <c r="D756" s="2"/>
      <c r="F756" s="6"/>
      <c r="G756" s="151"/>
      <c r="H756" s="151"/>
      <c r="I756" s="6"/>
      <c r="J756" s="6"/>
      <c r="K756" s="6"/>
      <c r="L756" s="6"/>
      <c r="M756" s="6"/>
    </row>
    <row r="757" spans="1:13">
      <c r="A757" s="6"/>
      <c r="B757" s="14"/>
      <c r="C757" s="14"/>
      <c r="D757" s="2"/>
      <c r="F757" s="6"/>
      <c r="G757" s="151"/>
      <c r="H757" s="151"/>
      <c r="I757" s="6"/>
      <c r="J757" s="6"/>
      <c r="K757" s="6"/>
      <c r="L757" s="6"/>
      <c r="M757" s="6"/>
    </row>
    <row r="758" spans="1:13">
      <c r="A758" s="6"/>
      <c r="B758" s="14"/>
      <c r="C758" s="14"/>
      <c r="D758" s="2"/>
      <c r="F758" s="6"/>
      <c r="G758" s="151"/>
      <c r="H758" s="151"/>
      <c r="I758" s="6"/>
      <c r="J758" s="6"/>
      <c r="K758" s="6"/>
      <c r="L758" s="6"/>
      <c r="M758" s="6"/>
    </row>
    <row r="759" spans="1:13">
      <c r="A759" s="6"/>
      <c r="B759" s="14"/>
      <c r="C759" s="14"/>
      <c r="D759" s="2"/>
      <c r="F759" s="6"/>
      <c r="G759" s="151"/>
      <c r="H759" s="151"/>
      <c r="I759" s="6"/>
      <c r="J759" s="6"/>
      <c r="K759" s="6"/>
      <c r="L759" s="6"/>
      <c r="M759" s="6"/>
    </row>
    <row r="760" spans="1:13">
      <c r="A760" s="6"/>
      <c r="B760" s="14"/>
      <c r="C760" s="14"/>
      <c r="D760" s="2"/>
      <c r="F760" s="6"/>
      <c r="G760" s="151"/>
      <c r="H760" s="151"/>
      <c r="I760" s="6"/>
      <c r="J760" s="6"/>
      <c r="K760" s="6"/>
      <c r="L760" s="6"/>
      <c r="M760" s="6"/>
    </row>
    <row r="761" spans="1:13">
      <c r="A761" s="6"/>
      <c r="B761" s="14"/>
      <c r="C761" s="14"/>
      <c r="D761" s="2"/>
      <c r="F761" s="6"/>
      <c r="G761" s="151"/>
      <c r="H761" s="151"/>
      <c r="I761" s="6"/>
      <c r="J761" s="6"/>
      <c r="K761" s="6"/>
      <c r="L761" s="6"/>
      <c r="M761" s="6"/>
    </row>
    <row r="762" spans="1:13">
      <c r="A762" s="6"/>
      <c r="B762" s="14"/>
      <c r="C762" s="14"/>
      <c r="D762" s="2"/>
      <c r="F762" s="6"/>
      <c r="G762" s="151"/>
      <c r="H762" s="151"/>
      <c r="I762" s="6"/>
      <c r="J762" s="6"/>
      <c r="K762" s="6"/>
      <c r="L762" s="6"/>
      <c r="M762" s="6"/>
    </row>
    <row r="763" spans="1:13">
      <c r="A763" s="6"/>
      <c r="B763" s="14"/>
      <c r="C763" s="14"/>
      <c r="D763" s="2"/>
      <c r="F763" s="6"/>
      <c r="G763" s="151"/>
      <c r="H763" s="151"/>
      <c r="I763" s="6"/>
      <c r="J763" s="6"/>
      <c r="K763" s="6"/>
      <c r="L763" s="6"/>
      <c r="M763" s="6"/>
    </row>
    <row r="764" spans="1:13">
      <c r="A764" s="6"/>
      <c r="B764" s="14"/>
      <c r="C764" s="14"/>
      <c r="D764" s="2"/>
      <c r="F764" s="6"/>
      <c r="G764" s="151"/>
      <c r="H764" s="151"/>
      <c r="I764" s="6"/>
      <c r="J764" s="6"/>
      <c r="K764" s="6"/>
      <c r="L764" s="6"/>
      <c r="M764" s="6"/>
    </row>
    <row r="765" spans="1:13">
      <c r="A765" s="6"/>
      <c r="B765" s="14"/>
      <c r="C765" s="14"/>
      <c r="D765" s="2"/>
      <c r="F765" s="6"/>
      <c r="G765" s="151"/>
      <c r="H765" s="151"/>
      <c r="I765" s="6"/>
      <c r="J765" s="6"/>
      <c r="K765" s="6"/>
      <c r="L765" s="6"/>
      <c r="M765" s="6"/>
    </row>
    <row r="766" spans="1:13">
      <c r="A766" s="6"/>
      <c r="B766" s="14"/>
      <c r="C766" s="14"/>
      <c r="D766" s="2"/>
      <c r="F766" s="6"/>
      <c r="G766" s="151"/>
      <c r="H766" s="151"/>
      <c r="I766" s="6"/>
      <c r="J766" s="6"/>
      <c r="K766" s="6"/>
      <c r="L766" s="6"/>
      <c r="M766" s="6"/>
    </row>
    <row r="767" spans="1:13">
      <c r="A767" s="6"/>
      <c r="B767" s="14"/>
      <c r="C767" s="14"/>
      <c r="D767" s="2"/>
      <c r="F767" s="6"/>
      <c r="G767" s="151"/>
      <c r="H767" s="151"/>
      <c r="I767" s="6"/>
      <c r="J767" s="6"/>
      <c r="K767" s="6"/>
      <c r="L767" s="6"/>
      <c r="M767" s="6"/>
    </row>
    <row r="768" spans="1:13">
      <c r="A768" s="6"/>
      <c r="B768" s="14"/>
      <c r="C768" s="14"/>
      <c r="D768" s="2"/>
      <c r="F768" s="6"/>
      <c r="G768" s="151"/>
      <c r="H768" s="151"/>
      <c r="I768" s="6"/>
      <c r="J768" s="6"/>
      <c r="K768" s="6"/>
      <c r="L768" s="6"/>
      <c r="M768" s="6"/>
    </row>
    <row r="769" spans="1:13">
      <c r="A769" s="6"/>
      <c r="B769" s="14"/>
      <c r="C769" s="14"/>
      <c r="D769" s="2"/>
      <c r="F769" s="6"/>
      <c r="G769" s="151"/>
      <c r="H769" s="151"/>
      <c r="I769" s="6"/>
      <c r="J769" s="6"/>
      <c r="K769" s="6"/>
      <c r="L769" s="6"/>
      <c r="M769" s="6"/>
    </row>
    <row r="770" spans="1:13">
      <c r="A770" s="6"/>
      <c r="B770" s="14"/>
      <c r="C770" s="14"/>
      <c r="D770" s="2"/>
      <c r="F770" s="6"/>
      <c r="G770" s="151"/>
      <c r="H770" s="151"/>
      <c r="I770" s="6"/>
      <c r="J770" s="6"/>
      <c r="K770" s="6"/>
      <c r="L770" s="6"/>
      <c r="M770" s="6"/>
    </row>
    <row r="771" spans="1:13">
      <c r="A771" s="6"/>
      <c r="B771" s="14"/>
      <c r="C771" s="14"/>
      <c r="D771" s="2"/>
      <c r="F771" s="6"/>
      <c r="G771" s="151"/>
      <c r="H771" s="151"/>
      <c r="I771" s="6"/>
      <c r="J771" s="6"/>
      <c r="K771" s="6"/>
      <c r="L771" s="6"/>
      <c r="M771" s="6"/>
    </row>
    <row r="772" spans="1:13">
      <c r="A772" s="6"/>
      <c r="B772" s="14"/>
      <c r="C772" s="14"/>
      <c r="D772" s="2"/>
      <c r="F772" s="6"/>
      <c r="G772" s="151"/>
      <c r="H772" s="151"/>
      <c r="I772" s="6"/>
      <c r="J772" s="6"/>
      <c r="K772" s="6"/>
      <c r="L772" s="6"/>
      <c r="M772" s="6"/>
    </row>
    <row r="773" spans="1:13">
      <c r="A773" s="6"/>
      <c r="B773" s="14"/>
      <c r="C773" s="14"/>
      <c r="D773" s="2"/>
      <c r="F773" s="6"/>
      <c r="G773" s="151"/>
      <c r="H773" s="151"/>
      <c r="I773" s="6"/>
      <c r="J773" s="6"/>
      <c r="K773" s="6"/>
      <c r="L773" s="6"/>
      <c r="M773" s="6"/>
    </row>
    <row r="774" spans="1:13">
      <c r="A774" s="6"/>
      <c r="B774" s="14"/>
      <c r="C774" s="14"/>
      <c r="D774" s="2"/>
      <c r="F774" s="6"/>
      <c r="G774" s="151"/>
      <c r="H774" s="151"/>
      <c r="I774" s="6"/>
      <c r="J774" s="6"/>
      <c r="K774" s="6"/>
      <c r="L774" s="6"/>
      <c r="M774" s="6"/>
    </row>
    <row r="775" spans="1:13">
      <c r="A775" s="6"/>
      <c r="B775" s="14"/>
      <c r="C775" s="14"/>
      <c r="D775" s="2"/>
      <c r="F775" s="6"/>
      <c r="G775" s="151"/>
      <c r="H775" s="151"/>
      <c r="I775" s="6"/>
      <c r="J775" s="6"/>
      <c r="K775" s="6"/>
      <c r="L775" s="6"/>
      <c r="M775" s="6"/>
    </row>
    <row r="776" spans="1:13">
      <c r="A776" s="6"/>
      <c r="B776" s="14"/>
      <c r="C776" s="14"/>
      <c r="D776" s="2"/>
      <c r="F776" s="6"/>
      <c r="G776" s="151"/>
      <c r="H776" s="151"/>
      <c r="I776" s="6"/>
      <c r="J776" s="6"/>
      <c r="K776" s="6"/>
      <c r="L776" s="6"/>
      <c r="M776" s="6"/>
    </row>
    <row r="777" spans="1:13">
      <c r="A777" s="6"/>
      <c r="B777" s="14"/>
      <c r="C777" s="14"/>
      <c r="D777" s="2"/>
      <c r="F777" s="6"/>
      <c r="G777" s="151"/>
      <c r="H777" s="151"/>
      <c r="I777" s="6"/>
      <c r="J777" s="6"/>
      <c r="K777" s="6"/>
      <c r="L777" s="6"/>
      <c r="M777" s="6"/>
    </row>
    <row r="778" spans="1:13">
      <c r="A778" s="6"/>
      <c r="B778" s="14"/>
      <c r="C778" s="14"/>
      <c r="D778" s="2"/>
      <c r="F778" s="6"/>
      <c r="G778" s="151"/>
      <c r="H778" s="151"/>
      <c r="I778" s="6"/>
      <c r="J778" s="6"/>
      <c r="K778" s="6"/>
      <c r="L778" s="6"/>
      <c r="M778" s="6"/>
    </row>
    <row r="779" spans="1:13">
      <c r="A779" s="6"/>
      <c r="B779" s="14"/>
      <c r="C779" s="14"/>
      <c r="D779" s="2"/>
      <c r="F779" s="6"/>
      <c r="G779" s="151"/>
      <c r="H779" s="151"/>
      <c r="I779" s="6"/>
      <c r="J779" s="6"/>
      <c r="K779" s="6"/>
      <c r="L779" s="6"/>
      <c r="M779" s="6"/>
    </row>
    <row r="780" spans="1:13">
      <c r="A780" s="6"/>
      <c r="B780" s="14"/>
      <c r="C780" s="14"/>
      <c r="D780" s="2"/>
      <c r="F780" s="6"/>
      <c r="G780" s="151"/>
      <c r="H780" s="151"/>
      <c r="I780" s="6"/>
      <c r="J780" s="6"/>
      <c r="K780" s="6"/>
      <c r="L780" s="6"/>
      <c r="M780" s="6"/>
    </row>
    <row r="781" spans="1:13">
      <c r="A781" s="6"/>
      <c r="B781" s="14"/>
      <c r="C781" s="14"/>
      <c r="D781" s="2"/>
      <c r="F781" s="6"/>
      <c r="G781" s="151"/>
      <c r="H781" s="151"/>
      <c r="I781" s="6"/>
      <c r="J781" s="6"/>
      <c r="K781" s="6"/>
      <c r="L781" s="6"/>
      <c r="M781" s="6"/>
    </row>
    <row r="782" spans="1:13">
      <c r="A782" s="6"/>
      <c r="B782" s="14"/>
      <c r="C782" s="14"/>
      <c r="D782" s="2"/>
      <c r="F782" s="6"/>
      <c r="G782" s="151"/>
      <c r="H782" s="151"/>
      <c r="I782" s="6"/>
      <c r="J782" s="6"/>
      <c r="K782" s="6"/>
      <c r="L782" s="6"/>
      <c r="M782" s="6"/>
    </row>
    <row r="783" spans="1:13">
      <c r="A783" s="6"/>
      <c r="B783" s="14"/>
      <c r="C783" s="14"/>
      <c r="D783" s="2"/>
      <c r="F783" s="6"/>
      <c r="G783" s="151"/>
      <c r="H783" s="151"/>
      <c r="I783" s="6"/>
      <c r="J783" s="6"/>
      <c r="K783" s="6"/>
      <c r="L783" s="6"/>
      <c r="M783" s="6"/>
    </row>
    <row r="784" spans="1:13">
      <c r="A784" s="6"/>
      <c r="B784" s="14"/>
      <c r="C784" s="14"/>
      <c r="D784" s="2"/>
      <c r="F784" s="6"/>
      <c r="G784" s="151"/>
      <c r="H784" s="151"/>
      <c r="I784" s="6"/>
      <c r="J784" s="6"/>
      <c r="K784" s="6"/>
      <c r="L784" s="6"/>
      <c r="M784" s="6"/>
    </row>
    <row r="785" spans="1:13">
      <c r="A785" s="6"/>
      <c r="B785" s="14"/>
      <c r="C785" s="14"/>
      <c r="D785" s="2"/>
      <c r="F785" s="6"/>
      <c r="G785" s="151"/>
      <c r="H785" s="151"/>
      <c r="I785" s="6"/>
      <c r="J785" s="6"/>
      <c r="K785" s="6"/>
      <c r="L785" s="6"/>
      <c r="M785" s="6"/>
    </row>
    <row r="786" spans="1:13">
      <c r="A786" s="6"/>
      <c r="B786" s="14"/>
      <c r="C786" s="14"/>
      <c r="D786" s="2"/>
      <c r="F786" s="6"/>
      <c r="G786" s="151"/>
      <c r="H786" s="151"/>
      <c r="I786" s="6"/>
      <c r="J786" s="6"/>
      <c r="K786" s="6"/>
      <c r="L786" s="6"/>
      <c r="M786" s="6"/>
    </row>
    <row r="787" spans="1:13">
      <c r="A787" s="6"/>
      <c r="B787" s="14"/>
      <c r="C787" s="14"/>
      <c r="D787" s="2"/>
      <c r="F787" s="6"/>
      <c r="G787" s="151"/>
      <c r="H787" s="151"/>
      <c r="I787" s="6"/>
      <c r="J787" s="6"/>
      <c r="K787" s="6"/>
      <c r="L787" s="6"/>
      <c r="M787" s="6"/>
    </row>
    <row r="788" spans="1:13">
      <c r="A788" s="6"/>
      <c r="B788" s="14"/>
      <c r="C788" s="14"/>
      <c r="D788" s="2"/>
      <c r="F788" s="6"/>
      <c r="G788" s="151"/>
      <c r="H788" s="151"/>
      <c r="I788" s="6"/>
      <c r="J788" s="6"/>
      <c r="K788" s="6"/>
      <c r="L788" s="6"/>
      <c r="M788" s="6"/>
    </row>
    <row r="789" spans="1:13">
      <c r="A789" s="6"/>
      <c r="B789" s="14"/>
      <c r="C789" s="14"/>
      <c r="D789" s="2"/>
      <c r="F789" s="6"/>
      <c r="G789" s="151"/>
      <c r="H789" s="151"/>
      <c r="I789" s="6"/>
      <c r="J789" s="6"/>
      <c r="K789" s="6"/>
      <c r="L789" s="6"/>
      <c r="M789" s="6"/>
    </row>
    <row r="790" spans="1:13">
      <c r="A790" s="6"/>
      <c r="B790" s="14"/>
      <c r="C790" s="14"/>
      <c r="D790" s="2"/>
      <c r="F790" s="6"/>
      <c r="G790" s="151"/>
      <c r="H790" s="151"/>
      <c r="I790" s="6"/>
      <c r="J790" s="6"/>
      <c r="K790" s="6"/>
      <c r="L790" s="6"/>
      <c r="M790" s="6"/>
    </row>
    <row r="791" spans="1:13">
      <c r="A791" s="6"/>
      <c r="B791" s="14"/>
      <c r="C791" s="14"/>
      <c r="D791" s="2"/>
      <c r="F791" s="6"/>
      <c r="G791" s="151"/>
      <c r="H791" s="151"/>
      <c r="I791" s="6"/>
      <c r="J791" s="6"/>
      <c r="K791" s="6"/>
      <c r="L791" s="6"/>
      <c r="M791" s="6"/>
    </row>
    <row r="792" spans="1:13">
      <c r="A792" s="6"/>
      <c r="B792" s="14"/>
      <c r="C792" s="14"/>
      <c r="D792" s="2"/>
      <c r="F792" s="6"/>
      <c r="G792" s="151"/>
      <c r="H792" s="151"/>
      <c r="I792" s="6"/>
      <c r="J792" s="6"/>
      <c r="K792" s="6"/>
      <c r="L792" s="6"/>
      <c r="M792" s="6"/>
    </row>
    <row r="793" spans="1:13">
      <c r="A793" s="6"/>
      <c r="B793" s="14"/>
      <c r="C793" s="14"/>
      <c r="D793" s="2"/>
      <c r="F793" s="6"/>
      <c r="G793" s="151"/>
      <c r="H793" s="151"/>
      <c r="I793" s="6"/>
      <c r="J793" s="6"/>
      <c r="K793" s="6"/>
      <c r="L793" s="6"/>
      <c r="M793" s="6"/>
    </row>
    <row r="794" spans="1:13">
      <c r="A794" s="6"/>
      <c r="B794" s="14"/>
      <c r="C794" s="14"/>
      <c r="D794" s="2"/>
      <c r="F794" s="6"/>
      <c r="G794" s="151"/>
      <c r="H794" s="151"/>
      <c r="I794" s="6"/>
      <c r="J794" s="6"/>
      <c r="K794" s="6"/>
      <c r="L794" s="6"/>
      <c r="M794" s="6"/>
    </row>
    <row r="795" spans="1:13">
      <c r="A795" s="6"/>
      <c r="B795" s="14"/>
      <c r="C795" s="14"/>
      <c r="D795" s="2"/>
      <c r="F795" s="6"/>
      <c r="G795" s="151"/>
      <c r="H795" s="151"/>
      <c r="I795" s="6"/>
      <c r="J795" s="6"/>
      <c r="K795" s="6"/>
      <c r="L795" s="6"/>
      <c r="M795" s="6"/>
    </row>
    <row r="796" spans="1:13">
      <c r="A796" s="6"/>
      <c r="B796" s="14"/>
      <c r="C796" s="14"/>
      <c r="D796" s="2"/>
      <c r="F796" s="6"/>
      <c r="G796" s="151"/>
      <c r="H796" s="151"/>
      <c r="I796" s="6"/>
      <c r="J796" s="6"/>
      <c r="K796" s="6"/>
      <c r="L796" s="6"/>
      <c r="M796" s="6"/>
    </row>
    <row r="797" spans="1:13">
      <c r="A797" s="6"/>
      <c r="B797" s="14"/>
      <c r="C797" s="14"/>
      <c r="D797" s="2"/>
      <c r="F797" s="6"/>
      <c r="G797" s="151"/>
      <c r="H797" s="151"/>
      <c r="I797" s="6"/>
      <c r="J797" s="6"/>
      <c r="K797" s="6"/>
      <c r="L797" s="6"/>
      <c r="M797" s="6"/>
    </row>
    <row r="798" spans="1:13">
      <c r="A798" s="6"/>
      <c r="B798" s="14"/>
      <c r="C798" s="14"/>
      <c r="D798" s="2"/>
      <c r="F798" s="6"/>
      <c r="G798" s="151"/>
      <c r="H798" s="151"/>
      <c r="I798" s="6"/>
      <c r="J798" s="6"/>
      <c r="K798" s="6"/>
      <c r="L798" s="6"/>
      <c r="M798" s="6"/>
    </row>
    <row r="799" spans="1:13">
      <c r="A799" s="6"/>
      <c r="B799" s="14"/>
      <c r="C799" s="14"/>
      <c r="D799" s="2"/>
      <c r="F799" s="6"/>
      <c r="G799" s="151"/>
      <c r="H799" s="151"/>
      <c r="I799" s="6"/>
      <c r="J799" s="6"/>
      <c r="K799" s="6"/>
      <c r="L799" s="6"/>
      <c r="M799" s="6"/>
    </row>
    <row r="800" spans="1:13">
      <c r="A800" s="6"/>
      <c r="B800" s="14"/>
      <c r="C800" s="14"/>
      <c r="D800" s="2"/>
      <c r="F800" s="6"/>
      <c r="G800" s="151"/>
      <c r="H800" s="151"/>
      <c r="I800" s="6"/>
      <c r="J800" s="6"/>
      <c r="K800" s="6"/>
      <c r="L800" s="6"/>
      <c r="M800" s="6"/>
    </row>
    <row r="801" spans="1:13">
      <c r="A801" s="6"/>
      <c r="B801" s="14"/>
      <c r="C801" s="14"/>
      <c r="D801" s="2"/>
      <c r="F801" s="6"/>
      <c r="G801" s="151"/>
      <c r="H801" s="151"/>
      <c r="I801" s="6"/>
      <c r="J801" s="6"/>
      <c r="K801" s="6"/>
      <c r="L801" s="6"/>
      <c r="M801" s="6"/>
    </row>
    <row r="802" spans="1:13">
      <c r="A802" s="6"/>
      <c r="B802" s="14"/>
      <c r="C802" s="14"/>
      <c r="D802" s="2"/>
      <c r="F802" s="6"/>
      <c r="G802" s="151"/>
      <c r="H802" s="151"/>
      <c r="I802" s="6"/>
      <c r="J802" s="6"/>
      <c r="K802" s="6"/>
      <c r="L802" s="6"/>
      <c r="M802" s="6"/>
    </row>
    <row r="803" spans="1:13">
      <c r="A803" s="6"/>
      <c r="B803" s="14"/>
      <c r="C803" s="14"/>
      <c r="D803" s="2"/>
      <c r="F803" s="6"/>
      <c r="G803" s="151"/>
      <c r="H803" s="151"/>
      <c r="I803" s="6"/>
      <c r="J803" s="6"/>
      <c r="K803" s="6"/>
      <c r="L803" s="6"/>
      <c r="M803" s="6"/>
    </row>
    <row r="804" spans="1:13">
      <c r="A804" s="6"/>
      <c r="B804" s="14"/>
      <c r="C804" s="14"/>
      <c r="D804" s="2"/>
      <c r="F804" s="6"/>
      <c r="G804" s="151"/>
      <c r="H804" s="151"/>
      <c r="I804" s="6"/>
      <c r="J804" s="6"/>
      <c r="K804" s="6"/>
      <c r="L804" s="6"/>
      <c r="M804" s="6"/>
    </row>
    <row r="805" spans="1:13">
      <c r="A805" s="6"/>
      <c r="B805" s="14"/>
      <c r="C805" s="14"/>
      <c r="D805" s="2"/>
      <c r="F805" s="6"/>
      <c r="G805" s="151"/>
      <c r="H805" s="151"/>
      <c r="I805" s="6"/>
      <c r="J805" s="6"/>
      <c r="K805" s="6"/>
      <c r="L805" s="6"/>
      <c r="M805" s="6"/>
    </row>
    <row r="806" spans="1:13">
      <c r="A806" s="6"/>
      <c r="B806" s="14"/>
      <c r="C806" s="14"/>
      <c r="D806" s="2"/>
      <c r="F806" s="6"/>
      <c r="G806" s="151"/>
      <c r="H806" s="151"/>
      <c r="I806" s="6"/>
      <c r="J806" s="6"/>
      <c r="K806" s="6"/>
      <c r="L806" s="6"/>
      <c r="M806" s="6"/>
    </row>
    <row r="807" spans="1:13">
      <c r="A807" s="6"/>
      <c r="B807" s="14"/>
      <c r="C807" s="14"/>
      <c r="D807" s="2"/>
      <c r="F807" s="6"/>
      <c r="G807" s="151"/>
      <c r="H807" s="151"/>
      <c r="I807" s="6"/>
      <c r="J807" s="6"/>
      <c r="K807" s="6"/>
      <c r="L807" s="6"/>
      <c r="M807" s="6"/>
    </row>
    <row r="808" spans="1:13">
      <c r="A808" s="6"/>
      <c r="B808" s="14"/>
      <c r="C808" s="14"/>
      <c r="D808" s="2"/>
      <c r="F808" s="6"/>
      <c r="G808" s="151"/>
      <c r="H808" s="151"/>
      <c r="I808" s="6"/>
      <c r="J808" s="6"/>
      <c r="K808" s="6"/>
      <c r="L808" s="6"/>
      <c r="M808" s="6"/>
    </row>
    <row r="809" spans="1:13">
      <c r="A809" s="6"/>
      <c r="B809" s="14"/>
      <c r="C809" s="14"/>
      <c r="D809" s="2"/>
      <c r="F809" s="6"/>
      <c r="G809" s="151"/>
      <c r="H809" s="151"/>
      <c r="I809" s="6"/>
      <c r="J809" s="6"/>
      <c r="K809" s="6"/>
      <c r="L809" s="6"/>
      <c r="M809" s="6"/>
    </row>
    <row r="810" spans="1:13">
      <c r="A810" s="6"/>
      <c r="B810" s="14"/>
      <c r="C810" s="14"/>
      <c r="D810" s="2"/>
      <c r="F810" s="6"/>
      <c r="G810" s="151"/>
      <c r="H810" s="151"/>
      <c r="I810" s="6"/>
      <c r="J810" s="6"/>
      <c r="K810" s="6"/>
      <c r="L810" s="6"/>
      <c r="M810" s="6"/>
    </row>
    <row r="811" spans="1:13">
      <c r="A811" s="6"/>
      <c r="B811" s="14"/>
      <c r="C811" s="14"/>
      <c r="D811" s="2"/>
      <c r="F811" s="6"/>
      <c r="G811" s="151"/>
      <c r="H811" s="151"/>
      <c r="I811" s="6"/>
      <c r="J811" s="6"/>
      <c r="K811" s="6"/>
      <c r="L811" s="6"/>
      <c r="M811" s="6"/>
    </row>
    <row r="812" spans="1:13">
      <c r="A812" s="6"/>
      <c r="B812" s="14"/>
      <c r="C812" s="14"/>
      <c r="D812" s="2"/>
      <c r="F812" s="6"/>
      <c r="G812" s="151"/>
      <c r="H812" s="151"/>
      <c r="I812" s="6"/>
      <c r="J812" s="6"/>
      <c r="K812" s="6"/>
      <c r="L812" s="6"/>
      <c r="M812" s="6"/>
    </row>
    <row r="813" spans="1:13">
      <c r="A813" s="6"/>
      <c r="B813" s="14"/>
      <c r="C813" s="14"/>
      <c r="D813" s="2"/>
      <c r="F813" s="6"/>
      <c r="G813" s="151"/>
      <c r="H813" s="151"/>
      <c r="I813" s="6"/>
      <c r="J813" s="6"/>
      <c r="K813" s="6"/>
      <c r="L813" s="6"/>
      <c r="M813" s="6"/>
    </row>
    <row r="814" spans="1:13">
      <c r="A814" s="6"/>
      <c r="B814" s="14"/>
      <c r="C814" s="14"/>
      <c r="D814" s="2"/>
      <c r="F814" s="6"/>
      <c r="G814" s="151"/>
      <c r="H814" s="151"/>
      <c r="I814" s="6"/>
      <c r="J814" s="6"/>
      <c r="K814" s="6"/>
      <c r="L814" s="6"/>
      <c r="M814" s="6"/>
    </row>
    <row r="815" spans="1:13">
      <c r="A815" s="6"/>
      <c r="B815" s="14"/>
      <c r="C815" s="14"/>
      <c r="D815" s="2"/>
      <c r="F815" s="6"/>
      <c r="G815" s="151"/>
      <c r="H815" s="151"/>
      <c r="I815" s="6"/>
      <c r="J815" s="6"/>
      <c r="K815" s="6"/>
      <c r="L815" s="6"/>
      <c r="M815" s="6"/>
    </row>
    <row r="816" spans="1:13">
      <c r="A816" s="6"/>
      <c r="B816" s="14"/>
      <c r="C816" s="14"/>
      <c r="D816" s="2"/>
      <c r="F816" s="6"/>
      <c r="G816" s="151"/>
      <c r="H816" s="151"/>
      <c r="I816" s="6"/>
      <c r="J816" s="6"/>
      <c r="K816" s="6"/>
      <c r="L816" s="6"/>
      <c r="M816" s="6"/>
    </row>
    <row r="817" spans="1:13">
      <c r="A817" s="6"/>
      <c r="B817" s="14"/>
      <c r="C817" s="14"/>
      <c r="D817" s="2"/>
      <c r="F817" s="6"/>
      <c r="G817" s="151"/>
      <c r="H817" s="151"/>
      <c r="I817" s="6"/>
      <c r="J817" s="6"/>
      <c r="K817" s="6"/>
      <c r="L817" s="6"/>
      <c r="M817" s="6"/>
    </row>
    <row r="818" spans="1:13">
      <c r="A818" s="6"/>
      <c r="B818" s="14"/>
      <c r="C818" s="14"/>
      <c r="D818" s="2"/>
      <c r="F818" s="6"/>
      <c r="G818" s="151"/>
      <c r="H818" s="151"/>
      <c r="I818" s="6"/>
      <c r="J818" s="6"/>
      <c r="K818" s="6"/>
      <c r="L818" s="6"/>
      <c r="M818" s="6"/>
    </row>
    <row r="819" spans="1:13">
      <c r="A819" s="6"/>
      <c r="B819" s="14"/>
      <c r="C819" s="14"/>
      <c r="D819" s="2"/>
      <c r="F819" s="6"/>
      <c r="G819" s="151"/>
      <c r="H819" s="151"/>
      <c r="I819" s="6"/>
      <c r="J819" s="6"/>
      <c r="K819" s="6"/>
      <c r="L819" s="6"/>
      <c r="M819" s="6"/>
    </row>
    <row r="820" spans="1:13">
      <c r="A820" s="6"/>
      <c r="B820" s="14"/>
      <c r="C820" s="14"/>
      <c r="D820" s="2"/>
      <c r="F820" s="6"/>
      <c r="G820" s="151"/>
      <c r="H820" s="151"/>
      <c r="I820" s="6"/>
      <c r="J820" s="6"/>
      <c r="K820" s="6"/>
      <c r="L820" s="6"/>
      <c r="M820" s="6"/>
    </row>
    <row r="821" spans="1:13">
      <c r="A821" s="6"/>
      <c r="B821" s="14"/>
      <c r="C821" s="14"/>
      <c r="D821" s="2"/>
      <c r="F821" s="6"/>
      <c r="G821" s="151"/>
      <c r="H821" s="151"/>
      <c r="I821" s="6"/>
      <c r="J821" s="6"/>
      <c r="K821" s="6"/>
      <c r="L821" s="6"/>
      <c r="M821" s="6"/>
    </row>
    <row r="822" spans="1:13">
      <c r="A822" s="6"/>
      <c r="B822" s="14"/>
      <c r="C822" s="14"/>
      <c r="D822" s="2"/>
      <c r="F822" s="6"/>
      <c r="G822" s="151"/>
      <c r="H822" s="151"/>
      <c r="I822" s="6"/>
      <c r="J822" s="6"/>
      <c r="K822" s="6"/>
      <c r="L822" s="6"/>
      <c r="M822" s="6"/>
    </row>
    <row r="823" spans="1:13">
      <c r="A823" s="6"/>
      <c r="B823" s="14"/>
      <c r="C823" s="14"/>
      <c r="D823" s="2"/>
      <c r="F823" s="6"/>
      <c r="G823" s="151"/>
      <c r="H823" s="151"/>
      <c r="I823" s="6"/>
      <c r="J823" s="6"/>
      <c r="K823" s="6"/>
      <c r="L823" s="6"/>
      <c r="M823" s="6"/>
    </row>
    <row r="824" spans="1:13">
      <c r="A824" s="6"/>
      <c r="B824" s="14"/>
      <c r="C824" s="14"/>
      <c r="D824" s="2"/>
      <c r="F824" s="6"/>
      <c r="G824" s="151"/>
      <c r="H824" s="151"/>
      <c r="I824" s="6"/>
      <c r="J824" s="6"/>
      <c r="K824" s="6"/>
      <c r="L824" s="6"/>
      <c r="M824" s="6"/>
    </row>
    <row r="825" spans="1:13">
      <c r="A825" s="6"/>
      <c r="B825" s="14"/>
      <c r="C825" s="14"/>
      <c r="D825" s="2"/>
      <c r="F825" s="6"/>
      <c r="G825" s="151"/>
      <c r="H825" s="151"/>
      <c r="I825" s="6"/>
      <c r="J825" s="6"/>
      <c r="K825" s="6"/>
      <c r="L825" s="6"/>
      <c r="M825" s="6"/>
    </row>
    <row r="826" spans="1:13">
      <c r="A826" s="6"/>
      <c r="B826" s="14"/>
      <c r="C826" s="14"/>
      <c r="D826" s="2"/>
      <c r="F826" s="6"/>
      <c r="G826" s="151"/>
      <c r="H826" s="151"/>
      <c r="I826" s="6"/>
      <c r="J826" s="6"/>
      <c r="K826" s="6"/>
      <c r="L826" s="6"/>
      <c r="M826" s="6"/>
    </row>
    <row r="827" spans="1:13">
      <c r="A827" s="6"/>
      <c r="B827" s="14"/>
      <c r="C827" s="14"/>
      <c r="D827" s="2"/>
      <c r="F827" s="6"/>
      <c r="G827" s="151"/>
      <c r="H827" s="151"/>
      <c r="I827" s="6"/>
      <c r="J827" s="6"/>
      <c r="K827" s="6"/>
      <c r="L827" s="6"/>
      <c r="M827" s="6"/>
    </row>
    <row r="828" spans="1:13">
      <c r="A828" s="6"/>
      <c r="B828" s="14"/>
      <c r="C828" s="14"/>
      <c r="D828" s="2"/>
      <c r="F828" s="6"/>
      <c r="G828" s="151"/>
      <c r="H828" s="151"/>
      <c r="I828" s="6"/>
      <c r="J828" s="6"/>
      <c r="K828" s="6"/>
      <c r="L828" s="6"/>
      <c r="M828" s="6"/>
    </row>
    <row r="829" spans="1:13">
      <c r="A829" s="6"/>
      <c r="B829" s="14"/>
      <c r="C829" s="14"/>
      <c r="D829" s="2"/>
      <c r="F829" s="6"/>
      <c r="G829" s="151"/>
      <c r="H829" s="151"/>
      <c r="I829" s="6"/>
      <c r="J829" s="6"/>
      <c r="K829" s="6"/>
      <c r="L829" s="6"/>
      <c r="M829" s="6"/>
    </row>
    <row r="830" spans="1:13">
      <c r="A830" s="6"/>
      <c r="B830" s="14"/>
      <c r="C830" s="14"/>
      <c r="D830" s="2"/>
      <c r="F830" s="6"/>
      <c r="G830" s="151"/>
      <c r="H830" s="151"/>
      <c r="I830" s="6"/>
      <c r="J830" s="6"/>
      <c r="K830" s="6"/>
      <c r="L830" s="6"/>
      <c r="M830" s="6"/>
    </row>
    <row r="831" spans="1:13">
      <c r="A831" s="6"/>
      <c r="B831" s="14"/>
      <c r="C831" s="14"/>
      <c r="D831" s="2"/>
      <c r="F831" s="6"/>
      <c r="G831" s="151"/>
      <c r="H831" s="151"/>
      <c r="I831" s="6"/>
      <c r="J831" s="6"/>
      <c r="K831" s="6"/>
      <c r="L831" s="6"/>
      <c r="M831" s="6"/>
    </row>
    <row r="832" spans="1:13">
      <c r="A832" s="6"/>
      <c r="B832" s="14"/>
      <c r="C832" s="14"/>
      <c r="D832" s="2"/>
      <c r="F832" s="6"/>
      <c r="G832" s="151"/>
      <c r="H832" s="151"/>
      <c r="I832" s="6"/>
      <c r="J832" s="6"/>
      <c r="K832" s="6"/>
      <c r="L832" s="6"/>
      <c r="M832" s="6"/>
    </row>
    <row r="833" spans="1:13">
      <c r="A833" s="6"/>
      <c r="B833" s="14"/>
      <c r="C833" s="14"/>
      <c r="D833" s="2"/>
      <c r="F833" s="6"/>
      <c r="G833" s="151"/>
      <c r="H833" s="151"/>
      <c r="I833" s="6"/>
      <c r="J833" s="6"/>
      <c r="K833" s="6"/>
      <c r="L833" s="6"/>
      <c r="M833" s="6"/>
    </row>
    <row r="834" spans="1:13">
      <c r="A834" s="6"/>
      <c r="B834" s="14"/>
      <c r="C834" s="14"/>
      <c r="D834" s="2"/>
      <c r="F834" s="6"/>
      <c r="G834" s="151"/>
      <c r="H834" s="151"/>
      <c r="I834" s="6"/>
      <c r="J834" s="6"/>
      <c r="K834" s="6"/>
      <c r="L834" s="6"/>
      <c r="M834" s="6"/>
    </row>
    <row r="835" spans="1:13">
      <c r="A835" s="6"/>
      <c r="B835" s="14"/>
      <c r="C835" s="14"/>
      <c r="D835" s="2"/>
      <c r="F835" s="6"/>
      <c r="G835" s="151"/>
      <c r="H835" s="151"/>
      <c r="I835" s="6"/>
      <c r="J835" s="6"/>
      <c r="K835" s="6"/>
      <c r="L835" s="6"/>
      <c r="M835" s="6"/>
    </row>
    <row r="836" spans="1:13">
      <c r="A836" s="6"/>
      <c r="B836" s="14"/>
      <c r="C836" s="14"/>
      <c r="D836" s="2"/>
      <c r="F836" s="6"/>
      <c r="G836" s="151"/>
      <c r="H836" s="151"/>
      <c r="I836" s="6"/>
      <c r="J836" s="6"/>
      <c r="K836" s="6"/>
      <c r="L836" s="6"/>
      <c r="M836" s="6"/>
    </row>
    <row r="837" spans="1:13">
      <c r="A837" s="6"/>
      <c r="B837" s="14"/>
      <c r="C837" s="14"/>
      <c r="D837" s="2"/>
      <c r="F837" s="6"/>
      <c r="G837" s="151"/>
      <c r="H837" s="151"/>
      <c r="I837" s="6"/>
      <c r="J837" s="6"/>
      <c r="K837" s="6"/>
      <c r="L837" s="6"/>
      <c r="M837" s="6"/>
    </row>
    <row r="838" spans="1:13">
      <c r="A838" s="6"/>
      <c r="B838" s="14"/>
      <c r="C838" s="14"/>
      <c r="D838" s="2"/>
      <c r="F838" s="6"/>
      <c r="G838" s="151"/>
      <c r="H838" s="151"/>
      <c r="I838" s="6"/>
      <c r="J838" s="6"/>
      <c r="K838" s="6"/>
      <c r="L838" s="6"/>
      <c r="M838" s="6"/>
    </row>
    <row r="839" spans="1:13">
      <c r="A839" s="6"/>
      <c r="B839" s="14"/>
      <c r="C839" s="14"/>
      <c r="D839" s="2"/>
      <c r="F839" s="6"/>
      <c r="G839" s="151"/>
      <c r="H839" s="151"/>
      <c r="I839" s="6"/>
      <c r="J839" s="6"/>
      <c r="K839" s="6"/>
      <c r="L839" s="6"/>
      <c r="M839" s="6"/>
    </row>
    <row r="840" spans="1:13">
      <c r="A840" s="6"/>
      <c r="B840" s="14"/>
      <c r="C840" s="14"/>
      <c r="D840" s="2"/>
      <c r="F840" s="6"/>
      <c r="G840" s="151"/>
      <c r="H840" s="151"/>
      <c r="I840" s="6"/>
      <c r="J840" s="6"/>
      <c r="K840" s="6"/>
      <c r="L840" s="6"/>
      <c r="M840" s="6"/>
    </row>
    <row r="841" spans="1:13">
      <c r="A841" s="6"/>
      <c r="B841" s="14"/>
      <c r="C841" s="14"/>
      <c r="D841" s="2"/>
      <c r="F841" s="6"/>
      <c r="G841" s="151"/>
      <c r="H841" s="151"/>
      <c r="I841" s="6"/>
      <c r="J841" s="6"/>
      <c r="K841" s="6"/>
      <c r="L841" s="6"/>
      <c r="M841" s="6"/>
    </row>
    <row r="842" spans="1:13">
      <c r="A842" s="6"/>
      <c r="B842" s="14"/>
      <c r="C842" s="14"/>
      <c r="D842" s="2"/>
      <c r="F842" s="6"/>
      <c r="G842" s="151"/>
      <c r="H842" s="151"/>
      <c r="I842" s="6"/>
      <c r="J842" s="6"/>
      <c r="K842" s="6"/>
      <c r="L842" s="6"/>
      <c r="M842" s="6"/>
    </row>
    <row r="843" spans="1:13">
      <c r="A843" s="6"/>
      <c r="B843" s="14"/>
      <c r="C843" s="14"/>
      <c r="D843" s="2"/>
      <c r="F843" s="6"/>
      <c r="G843" s="151"/>
      <c r="H843" s="151"/>
      <c r="I843" s="6"/>
      <c r="J843" s="6"/>
      <c r="K843" s="6"/>
      <c r="L843" s="6"/>
      <c r="M843" s="6"/>
    </row>
    <row r="844" spans="1:13">
      <c r="A844" s="6"/>
      <c r="B844" s="14"/>
      <c r="C844" s="14"/>
      <c r="D844" s="2"/>
      <c r="F844" s="6"/>
      <c r="G844" s="151"/>
      <c r="H844" s="151"/>
      <c r="I844" s="6"/>
      <c r="J844" s="6"/>
      <c r="K844" s="6"/>
      <c r="L844" s="6"/>
      <c r="M844" s="6"/>
    </row>
    <row r="845" spans="1:13">
      <c r="A845" s="6"/>
      <c r="B845" s="14"/>
      <c r="C845" s="14"/>
      <c r="D845" s="2"/>
      <c r="F845" s="6"/>
      <c r="G845" s="151"/>
      <c r="H845" s="151"/>
      <c r="I845" s="6"/>
      <c r="J845" s="6"/>
      <c r="K845" s="6"/>
      <c r="L845" s="6"/>
      <c r="M845" s="6"/>
    </row>
    <row r="846" spans="1:13">
      <c r="A846" s="6"/>
      <c r="B846" s="14"/>
      <c r="C846" s="14"/>
      <c r="D846" s="2"/>
      <c r="F846" s="6"/>
      <c r="G846" s="151"/>
      <c r="H846" s="151"/>
      <c r="I846" s="6"/>
      <c r="J846" s="6"/>
      <c r="K846" s="6"/>
      <c r="L846" s="6"/>
      <c r="M846" s="6"/>
    </row>
    <row r="847" spans="1:13">
      <c r="A847" s="6"/>
      <c r="B847" s="14"/>
      <c r="C847" s="14"/>
      <c r="D847" s="2"/>
      <c r="F847" s="6"/>
      <c r="G847" s="151"/>
      <c r="H847" s="151"/>
      <c r="I847" s="6"/>
      <c r="J847" s="6"/>
      <c r="K847" s="6"/>
      <c r="L847" s="6"/>
      <c r="M847" s="6"/>
    </row>
    <row r="848" spans="1:13">
      <c r="A848" s="6"/>
      <c r="B848" s="14"/>
      <c r="C848" s="14"/>
      <c r="D848" s="2"/>
      <c r="F848" s="6"/>
      <c r="G848" s="151"/>
      <c r="H848" s="151"/>
      <c r="I848" s="6"/>
      <c r="J848" s="6"/>
      <c r="K848" s="6"/>
      <c r="L848" s="6"/>
      <c r="M848" s="6"/>
    </row>
    <row r="849" spans="1:13">
      <c r="A849" s="6"/>
      <c r="B849" s="14"/>
      <c r="C849" s="14"/>
      <c r="D849" s="2"/>
      <c r="F849" s="6"/>
      <c r="G849" s="151"/>
      <c r="H849" s="151"/>
      <c r="I849" s="6"/>
      <c r="J849" s="6"/>
      <c r="K849" s="6"/>
      <c r="L849" s="6"/>
      <c r="M849" s="6"/>
    </row>
    <row r="850" spans="1:13">
      <c r="A850" s="6"/>
      <c r="B850" s="14"/>
      <c r="C850" s="14"/>
      <c r="D850" s="2"/>
      <c r="F850" s="6"/>
      <c r="G850" s="151"/>
      <c r="H850" s="151"/>
      <c r="I850" s="6"/>
      <c r="J850" s="6"/>
      <c r="K850" s="6"/>
      <c r="L850" s="6"/>
      <c r="M850" s="6"/>
    </row>
    <row r="851" spans="1:13">
      <c r="A851" s="6"/>
      <c r="B851" s="14"/>
      <c r="C851" s="14"/>
      <c r="D851" s="2"/>
      <c r="F851" s="6"/>
      <c r="G851" s="151"/>
      <c r="H851" s="151"/>
      <c r="I851" s="6"/>
      <c r="J851" s="6"/>
      <c r="K851" s="6"/>
      <c r="L851" s="6"/>
      <c r="M851" s="6"/>
    </row>
    <row r="852" spans="1:13">
      <c r="A852" s="6"/>
      <c r="B852" s="14"/>
      <c r="C852" s="14"/>
      <c r="D852" s="2"/>
      <c r="F852" s="6"/>
      <c r="G852" s="151"/>
      <c r="H852" s="151"/>
      <c r="I852" s="6"/>
      <c r="J852" s="6"/>
      <c r="K852" s="6"/>
      <c r="L852" s="6"/>
      <c r="M852" s="6"/>
    </row>
    <row r="853" spans="1:13">
      <c r="A853" s="6"/>
      <c r="B853" s="14"/>
      <c r="C853" s="14"/>
      <c r="D853" s="2"/>
      <c r="F853" s="6"/>
      <c r="G853" s="151"/>
      <c r="H853" s="151"/>
      <c r="I853" s="6"/>
      <c r="J853" s="6"/>
      <c r="K853" s="6"/>
      <c r="L853" s="6"/>
      <c r="M853" s="6"/>
    </row>
    <row r="854" spans="1:13">
      <c r="A854" s="6"/>
      <c r="B854" s="14"/>
      <c r="C854" s="14"/>
      <c r="D854" s="2"/>
      <c r="F854" s="6"/>
      <c r="G854" s="151"/>
      <c r="H854" s="151"/>
      <c r="I854" s="6"/>
      <c r="J854" s="6"/>
      <c r="K854" s="6"/>
      <c r="L854" s="6"/>
      <c r="M854" s="6"/>
    </row>
    <row r="855" spans="1:13">
      <c r="A855" s="6"/>
      <c r="B855" s="14"/>
      <c r="C855" s="14"/>
      <c r="D855" s="2"/>
      <c r="F855" s="6"/>
      <c r="G855" s="151"/>
      <c r="H855" s="151"/>
      <c r="I855" s="6"/>
      <c r="J855" s="6"/>
      <c r="K855" s="6"/>
      <c r="L855" s="6"/>
      <c r="M855" s="6"/>
    </row>
    <row r="856" spans="1:13">
      <c r="A856" s="6"/>
      <c r="B856" s="14"/>
      <c r="C856" s="14"/>
      <c r="D856" s="2"/>
      <c r="F856" s="6"/>
      <c r="G856" s="151"/>
      <c r="H856" s="151"/>
      <c r="I856" s="6"/>
      <c r="J856" s="6"/>
      <c r="K856" s="6"/>
      <c r="L856" s="6"/>
      <c r="M856" s="6"/>
    </row>
    <row r="857" spans="1:13">
      <c r="A857" s="6"/>
      <c r="B857" s="14"/>
      <c r="C857" s="14"/>
      <c r="D857" s="2"/>
      <c r="F857" s="6"/>
      <c r="G857" s="151"/>
      <c r="H857" s="151"/>
      <c r="I857" s="6"/>
      <c r="J857" s="6"/>
      <c r="K857" s="6"/>
      <c r="L857" s="6"/>
      <c r="M857" s="6"/>
    </row>
    <row r="858" spans="1:13">
      <c r="A858" s="6"/>
      <c r="B858" s="14"/>
      <c r="C858" s="14"/>
      <c r="D858" s="2"/>
      <c r="F858" s="6"/>
      <c r="G858" s="151"/>
      <c r="H858" s="151"/>
      <c r="I858" s="6"/>
      <c r="J858" s="6"/>
      <c r="K858" s="6"/>
      <c r="L858" s="6"/>
      <c r="M858" s="6"/>
    </row>
    <row r="859" spans="1:13">
      <c r="A859" s="6"/>
      <c r="B859" s="14"/>
      <c r="C859" s="14"/>
      <c r="D859" s="2"/>
      <c r="F859" s="6"/>
      <c r="G859" s="151"/>
      <c r="H859" s="151"/>
      <c r="I859" s="6"/>
      <c r="J859" s="6"/>
      <c r="K859" s="6"/>
      <c r="L859" s="6"/>
      <c r="M859" s="6"/>
    </row>
    <row r="860" spans="1:13">
      <c r="A860" s="6"/>
      <c r="B860" s="14"/>
      <c r="C860" s="14"/>
      <c r="D860" s="2"/>
      <c r="F860" s="6"/>
      <c r="G860" s="151"/>
      <c r="H860" s="151"/>
      <c r="I860" s="6"/>
      <c r="J860" s="6"/>
      <c r="K860" s="6"/>
      <c r="L860" s="6"/>
      <c r="M860" s="6"/>
    </row>
    <row r="861" spans="1:13">
      <c r="A861" s="6"/>
      <c r="B861" s="14"/>
      <c r="C861" s="14"/>
      <c r="D861" s="2"/>
      <c r="F861" s="6"/>
      <c r="G861" s="151"/>
      <c r="H861" s="151"/>
      <c r="I861" s="6"/>
      <c r="J861" s="6"/>
      <c r="K861" s="6"/>
      <c r="L861" s="6"/>
      <c r="M861" s="6"/>
    </row>
    <row r="862" spans="1:13">
      <c r="A862" s="6"/>
      <c r="B862" s="14"/>
      <c r="C862" s="14"/>
      <c r="D862" s="2"/>
      <c r="F862" s="6"/>
      <c r="G862" s="151"/>
      <c r="H862" s="151"/>
      <c r="I862" s="6"/>
      <c r="J862" s="6"/>
      <c r="K862" s="6"/>
      <c r="L862" s="6"/>
      <c r="M862" s="6"/>
    </row>
    <row r="863" spans="1:13">
      <c r="A863" s="6"/>
      <c r="B863" s="14"/>
      <c r="C863" s="14"/>
      <c r="D863" s="2"/>
      <c r="F863" s="6"/>
      <c r="G863" s="151"/>
      <c r="H863" s="151"/>
      <c r="I863" s="6"/>
      <c r="J863" s="6"/>
      <c r="K863" s="6"/>
      <c r="L863" s="6"/>
      <c r="M863" s="6"/>
    </row>
    <row r="864" spans="1:13">
      <c r="A864" s="6"/>
      <c r="B864" s="14"/>
      <c r="C864" s="14"/>
      <c r="D864" s="2"/>
      <c r="F864" s="6"/>
      <c r="G864" s="151"/>
      <c r="H864" s="151"/>
      <c r="I864" s="6"/>
      <c r="J864" s="6"/>
      <c r="K864" s="6"/>
      <c r="L864" s="6"/>
      <c r="M864" s="6"/>
    </row>
    <row r="865" spans="1:13">
      <c r="A865" s="6"/>
      <c r="B865" s="14"/>
      <c r="C865" s="14"/>
      <c r="D865" s="2"/>
      <c r="F865" s="6"/>
      <c r="G865" s="151"/>
      <c r="H865" s="151"/>
      <c r="I865" s="6"/>
      <c r="J865" s="6"/>
      <c r="K865" s="6"/>
      <c r="L865" s="6"/>
      <c r="M865" s="6"/>
    </row>
    <row r="866" spans="1:13">
      <c r="A866" s="6"/>
      <c r="B866" s="14"/>
      <c r="C866" s="14"/>
      <c r="D866" s="2"/>
      <c r="F866" s="6"/>
      <c r="G866" s="151"/>
      <c r="H866" s="151"/>
      <c r="I866" s="6"/>
      <c r="J866" s="6"/>
      <c r="K866" s="6"/>
      <c r="L866" s="6"/>
      <c r="M866" s="6"/>
    </row>
    <row r="867" spans="1:13">
      <c r="A867" s="6"/>
      <c r="B867" s="14"/>
      <c r="C867" s="14"/>
      <c r="D867" s="2"/>
      <c r="F867" s="6"/>
      <c r="G867" s="151"/>
      <c r="H867" s="151"/>
      <c r="I867" s="6"/>
      <c r="J867" s="6"/>
      <c r="K867" s="6"/>
      <c r="L867" s="6"/>
      <c r="M867" s="6"/>
    </row>
    <row r="868" spans="1:13">
      <c r="A868" s="6"/>
      <c r="B868" s="14"/>
      <c r="C868" s="14"/>
      <c r="D868" s="2"/>
      <c r="F868" s="6"/>
      <c r="G868" s="151"/>
      <c r="H868" s="151"/>
      <c r="I868" s="6"/>
      <c r="J868" s="6"/>
      <c r="K868" s="6"/>
      <c r="L868" s="6"/>
      <c r="M868" s="6"/>
    </row>
    <row r="869" spans="1:13">
      <c r="A869" s="6"/>
      <c r="B869" s="14"/>
      <c r="C869" s="14"/>
      <c r="D869" s="2"/>
      <c r="F869" s="6"/>
      <c r="G869" s="151"/>
      <c r="H869" s="151"/>
      <c r="I869" s="6"/>
      <c r="J869" s="6"/>
      <c r="K869" s="6"/>
      <c r="L869" s="6"/>
      <c r="M869" s="6"/>
    </row>
    <row r="870" spans="1:13">
      <c r="A870" s="6"/>
      <c r="B870" s="14"/>
      <c r="C870" s="14"/>
      <c r="D870" s="2"/>
      <c r="F870" s="6"/>
      <c r="G870" s="151"/>
      <c r="H870" s="151"/>
      <c r="I870" s="6"/>
      <c r="J870" s="6"/>
      <c r="K870" s="6"/>
      <c r="L870" s="6"/>
      <c r="M870" s="6"/>
    </row>
    <row r="871" spans="1:13">
      <c r="A871" s="6"/>
      <c r="B871" s="14"/>
      <c r="C871" s="14"/>
      <c r="D871" s="2"/>
      <c r="F871" s="6"/>
      <c r="G871" s="151"/>
      <c r="H871" s="151"/>
      <c r="I871" s="6"/>
      <c r="J871" s="6"/>
      <c r="K871" s="6"/>
      <c r="L871" s="6"/>
      <c r="M871" s="6"/>
    </row>
    <row r="872" spans="1:13">
      <c r="A872" s="6"/>
      <c r="B872" s="14"/>
      <c r="C872" s="14"/>
      <c r="D872" s="2"/>
      <c r="F872" s="6"/>
      <c r="G872" s="151"/>
      <c r="H872" s="151"/>
      <c r="I872" s="6"/>
      <c r="J872" s="6"/>
      <c r="K872" s="6"/>
      <c r="L872" s="6"/>
      <c r="M872" s="6"/>
    </row>
    <row r="873" spans="1:13">
      <c r="A873" s="6"/>
      <c r="B873" s="14"/>
      <c r="C873" s="14"/>
      <c r="D873" s="2"/>
      <c r="F873" s="6"/>
      <c r="G873" s="151"/>
      <c r="H873" s="151"/>
      <c r="I873" s="6"/>
      <c r="J873" s="6"/>
      <c r="K873" s="6"/>
      <c r="L873" s="6"/>
      <c r="M873" s="6"/>
    </row>
    <row r="874" spans="1:13">
      <c r="A874" s="6"/>
      <c r="B874" s="14"/>
      <c r="C874" s="14"/>
      <c r="D874" s="2"/>
      <c r="F874" s="6"/>
      <c r="G874" s="151"/>
      <c r="H874" s="151"/>
      <c r="I874" s="6"/>
      <c r="J874" s="6"/>
      <c r="K874" s="6"/>
      <c r="L874" s="6"/>
      <c r="M874" s="6"/>
    </row>
    <row r="875" spans="1:13">
      <c r="A875" s="6"/>
      <c r="B875" s="14"/>
      <c r="C875" s="14"/>
      <c r="D875" s="2"/>
      <c r="F875" s="6"/>
      <c r="G875" s="151"/>
      <c r="H875" s="151"/>
      <c r="I875" s="6"/>
      <c r="J875" s="6"/>
      <c r="K875" s="6"/>
      <c r="L875" s="6"/>
      <c r="M875" s="6"/>
    </row>
    <row r="876" spans="1:13">
      <c r="A876" s="6"/>
      <c r="B876" s="14"/>
      <c r="C876" s="14"/>
      <c r="D876" s="2"/>
      <c r="F876" s="6"/>
      <c r="G876" s="151"/>
      <c r="H876" s="151"/>
      <c r="I876" s="6"/>
      <c r="J876" s="6"/>
      <c r="K876" s="6"/>
      <c r="L876" s="6"/>
      <c r="M876" s="6"/>
    </row>
    <row r="877" spans="1:13">
      <c r="A877" s="6"/>
      <c r="B877" s="14"/>
      <c r="C877" s="14"/>
      <c r="D877" s="2"/>
      <c r="F877" s="6"/>
      <c r="G877" s="151"/>
      <c r="H877" s="151"/>
      <c r="I877" s="6"/>
      <c r="J877" s="6"/>
      <c r="K877" s="6"/>
      <c r="L877" s="6"/>
      <c r="M877" s="6"/>
    </row>
    <row r="878" spans="1:13">
      <c r="A878" s="6"/>
      <c r="B878" s="14"/>
      <c r="C878" s="14"/>
      <c r="D878" s="2"/>
      <c r="F878" s="6"/>
      <c r="G878" s="151"/>
      <c r="H878" s="151"/>
      <c r="I878" s="6"/>
      <c r="J878" s="6"/>
      <c r="K878" s="6"/>
      <c r="L878" s="6"/>
      <c r="M878" s="6"/>
    </row>
    <row r="879" spans="1:13">
      <c r="A879" s="6"/>
      <c r="B879" s="14"/>
      <c r="C879" s="14"/>
      <c r="D879" s="2"/>
      <c r="F879" s="6"/>
      <c r="G879" s="151"/>
      <c r="H879" s="151"/>
      <c r="I879" s="6"/>
      <c r="J879" s="6"/>
      <c r="K879" s="6"/>
      <c r="L879" s="6"/>
      <c r="M879" s="6"/>
    </row>
    <row r="880" spans="1:13">
      <c r="A880" s="6"/>
      <c r="B880" s="14"/>
      <c r="C880" s="14"/>
      <c r="D880" s="2"/>
      <c r="F880" s="6"/>
      <c r="G880" s="151"/>
      <c r="H880" s="151"/>
      <c r="I880" s="6"/>
      <c r="J880" s="6"/>
      <c r="K880" s="6"/>
      <c r="L880" s="6"/>
      <c r="M880" s="6"/>
    </row>
    <row r="881" spans="1:13">
      <c r="A881" s="6"/>
      <c r="B881" s="14"/>
      <c r="C881" s="14"/>
      <c r="D881" s="2"/>
      <c r="F881" s="6"/>
      <c r="G881" s="151"/>
      <c r="H881" s="151"/>
      <c r="I881" s="6"/>
      <c r="J881" s="6"/>
      <c r="K881" s="6"/>
      <c r="L881" s="6"/>
      <c r="M881" s="6"/>
    </row>
    <row r="882" spans="1:13">
      <c r="A882" s="6"/>
      <c r="B882" s="14"/>
      <c r="C882" s="14"/>
      <c r="D882" s="2"/>
      <c r="F882" s="6"/>
      <c r="G882" s="151"/>
      <c r="H882" s="151"/>
      <c r="I882" s="6"/>
      <c r="J882" s="6"/>
      <c r="K882" s="6"/>
      <c r="L882" s="6"/>
      <c r="M882" s="6"/>
    </row>
    <row r="883" spans="1:13">
      <c r="A883" s="6"/>
      <c r="B883" s="14"/>
      <c r="C883" s="14"/>
      <c r="D883" s="2"/>
      <c r="F883" s="6"/>
      <c r="G883" s="151"/>
      <c r="H883" s="151"/>
      <c r="I883" s="6"/>
      <c r="J883" s="6"/>
      <c r="K883" s="6"/>
      <c r="L883" s="6"/>
      <c r="M883" s="6"/>
    </row>
    <row r="884" spans="1:13">
      <c r="A884" s="6"/>
      <c r="B884" s="14"/>
      <c r="C884" s="14"/>
      <c r="D884" s="2"/>
      <c r="F884" s="6"/>
      <c r="G884" s="151"/>
      <c r="H884" s="151"/>
      <c r="I884" s="6"/>
      <c r="J884" s="6"/>
      <c r="K884" s="6"/>
      <c r="L884" s="6"/>
      <c r="M884" s="6"/>
    </row>
    <row r="885" spans="1:13">
      <c r="A885" s="6"/>
      <c r="B885" s="14"/>
      <c r="C885" s="14"/>
      <c r="D885" s="2"/>
      <c r="F885" s="6"/>
      <c r="G885" s="151"/>
      <c r="H885" s="151"/>
      <c r="I885" s="6"/>
      <c r="J885" s="6"/>
      <c r="K885" s="6"/>
      <c r="L885" s="6"/>
      <c r="M885" s="6"/>
    </row>
    <row r="886" spans="1:13">
      <c r="A886" s="6"/>
      <c r="B886" s="14"/>
      <c r="C886" s="14"/>
      <c r="D886" s="2"/>
      <c r="F886" s="6"/>
      <c r="G886" s="151"/>
      <c r="H886" s="151"/>
      <c r="I886" s="6"/>
      <c r="J886" s="6"/>
      <c r="K886" s="6"/>
      <c r="L886" s="6"/>
      <c r="M886" s="6"/>
    </row>
    <row r="887" spans="1:13">
      <c r="A887" s="6"/>
      <c r="B887" s="14"/>
      <c r="C887" s="14"/>
      <c r="D887" s="2"/>
      <c r="F887" s="6"/>
      <c r="G887" s="151"/>
      <c r="H887" s="151"/>
      <c r="I887" s="6"/>
      <c r="J887" s="6"/>
      <c r="K887" s="6"/>
      <c r="L887" s="6"/>
      <c r="M887" s="6"/>
    </row>
    <row r="888" spans="1:13">
      <c r="A888" s="6"/>
      <c r="B888" s="14"/>
      <c r="C888" s="14"/>
      <c r="D888" s="2"/>
      <c r="F888" s="6"/>
      <c r="G888" s="151"/>
      <c r="H888" s="151"/>
      <c r="I888" s="6"/>
      <c r="J888" s="6"/>
      <c r="K888" s="6"/>
      <c r="L888" s="6"/>
      <c r="M888" s="6"/>
    </row>
    <row r="889" spans="1:13">
      <c r="A889" s="6"/>
      <c r="B889" s="14"/>
      <c r="C889" s="14"/>
      <c r="D889" s="2"/>
      <c r="F889" s="6"/>
      <c r="G889" s="151"/>
      <c r="H889" s="151"/>
      <c r="I889" s="6"/>
      <c r="J889" s="6"/>
      <c r="K889" s="6"/>
      <c r="L889" s="6"/>
      <c r="M889" s="6"/>
    </row>
    <row r="890" spans="1:13">
      <c r="A890" s="6"/>
      <c r="B890" s="14"/>
      <c r="C890" s="14"/>
      <c r="D890" s="2"/>
      <c r="F890" s="6"/>
      <c r="G890" s="151"/>
      <c r="H890" s="151"/>
      <c r="I890" s="6"/>
      <c r="J890" s="6"/>
      <c r="K890" s="6"/>
      <c r="L890" s="6"/>
      <c r="M890" s="6"/>
    </row>
    <row r="891" spans="1:13">
      <c r="A891" s="6"/>
      <c r="B891" s="14"/>
      <c r="C891" s="14"/>
      <c r="D891" s="2"/>
      <c r="F891" s="6"/>
      <c r="G891" s="151"/>
      <c r="H891" s="151"/>
      <c r="I891" s="6"/>
      <c r="J891" s="6"/>
      <c r="K891" s="6"/>
      <c r="L891" s="6"/>
      <c r="M891" s="6"/>
    </row>
    <row r="892" spans="1:13">
      <c r="A892" s="6"/>
      <c r="B892" s="14"/>
      <c r="C892" s="14"/>
      <c r="D892" s="2"/>
      <c r="F892" s="6"/>
      <c r="G892" s="151"/>
      <c r="H892" s="151"/>
      <c r="I892" s="6"/>
      <c r="J892" s="6"/>
      <c r="K892" s="6"/>
      <c r="L892" s="6"/>
      <c r="M892" s="6"/>
    </row>
    <row r="893" spans="1:13">
      <c r="A893" s="6"/>
      <c r="B893" s="14"/>
      <c r="C893" s="14"/>
      <c r="D893" s="2"/>
      <c r="F893" s="6"/>
      <c r="G893" s="151"/>
      <c r="H893" s="151"/>
      <c r="I893" s="6"/>
      <c r="J893" s="6"/>
      <c r="K893" s="6"/>
      <c r="L893" s="6"/>
      <c r="M893" s="6"/>
    </row>
    <row r="894" spans="1:13">
      <c r="A894" s="6"/>
      <c r="B894" s="14"/>
      <c r="C894" s="14"/>
      <c r="D894" s="2"/>
      <c r="F894" s="6"/>
      <c r="G894" s="151"/>
      <c r="H894" s="151"/>
      <c r="I894" s="6"/>
      <c r="J894" s="6"/>
      <c r="K894" s="6"/>
      <c r="L894" s="6"/>
      <c r="M894" s="6"/>
    </row>
    <row r="895" spans="1:13">
      <c r="A895" s="6"/>
      <c r="B895" s="14"/>
      <c r="C895" s="14"/>
      <c r="D895" s="2"/>
      <c r="F895" s="6"/>
      <c r="G895" s="151"/>
      <c r="H895" s="151"/>
      <c r="I895" s="6"/>
      <c r="J895" s="6"/>
      <c r="K895" s="6"/>
      <c r="L895" s="6"/>
      <c r="M895" s="6"/>
    </row>
    <row r="896" spans="1:13">
      <c r="A896" s="6"/>
      <c r="B896" s="14"/>
      <c r="C896" s="14"/>
      <c r="D896" s="2"/>
      <c r="F896" s="6"/>
      <c r="G896" s="151"/>
      <c r="H896" s="151"/>
      <c r="I896" s="6"/>
      <c r="J896" s="6"/>
      <c r="K896" s="6"/>
      <c r="L896" s="6"/>
      <c r="M896" s="6"/>
    </row>
    <row r="897" spans="1:13">
      <c r="A897" s="6"/>
      <c r="B897" s="14"/>
      <c r="C897" s="14"/>
      <c r="D897" s="2"/>
      <c r="F897" s="6"/>
      <c r="G897" s="151"/>
      <c r="H897" s="151"/>
      <c r="I897" s="6"/>
      <c r="J897" s="6"/>
      <c r="K897" s="6"/>
      <c r="L897" s="6"/>
      <c r="M897" s="6"/>
    </row>
    <row r="898" spans="1:13">
      <c r="A898" s="6"/>
      <c r="B898" s="14"/>
      <c r="C898" s="14"/>
      <c r="D898" s="2"/>
      <c r="F898" s="6"/>
      <c r="G898" s="151"/>
      <c r="H898" s="151"/>
      <c r="I898" s="6"/>
      <c r="J898" s="6"/>
      <c r="K898" s="6"/>
      <c r="L898" s="6"/>
      <c r="M898" s="6"/>
    </row>
    <row r="899" spans="1:13">
      <c r="A899" s="6"/>
      <c r="B899" s="14"/>
      <c r="C899" s="14"/>
      <c r="D899" s="2"/>
      <c r="F899" s="6"/>
      <c r="G899" s="151"/>
      <c r="H899" s="151"/>
      <c r="I899" s="6"/>
      <c r="J899" s="6"/>
      <c r="K899" s="6"/>
      <c r="L899" s="6"/>
      <c r="M899" s="6"/>
    </row>
    <row r="900" spans="1:13">
      <c r="A900" s="6"/>
      <c r="B900" s="14"/>
      <c r="C900" s="14"/>
      <c r="D900" s="2"/>
      <c r="F900" s="6"/>
      <c r="G900" s="151"/>
      <c r="H900" s="151"/>
      <c r="I900" s="6"/>
      <c r="J900" s="6"/>
      <c r="K900" s="6"/>
      <c r="L900" s="6"/>
      <c r="M900" s="6"/>
    </row>
    <row r="901" spans="1:13">
      <c r="A901" s="6"/>
      <c r="B901" s="14"/>
      <c r="C901" s="14"/>
      <c r="D901" s="2"/>
      <c r="F901" s="6"/>
      <c r="G901" s="151"/>
      <c r="H901" s="151"/>
      <c r="I901" s="6"/>
      <c r="J901" s="6"/>
      <c r="K901" s="6"/>
      <c r="L901" s="6"/>
      <c r="M901" s="6"/>
    </row>
    <row r="902" spans="1:13">
      <c r="A902" s="6"/>
      <c r="B902" s="14"/>
      <c r="C902" s="14"/>
      <c r="D902" s="2"/>
      <c r="F902" s="6"/>
      <c r="G902" s="151"/>
      <c r="H902" s="151"/>
      <c r="I902" s="6"/>
      <c r="J902" s="6"/>
      <c r="K902" s="6"/>
      <c r="L902" s="6"/>
      <c r="M902" s="6"/>
    </row>
    <row r="903" spans="1:13">
      <c r="A903" s="6"/>
      <c r="B903" s="14"/>
      <c r="C903" s="14"/>
      <c r="D903" s="2"/>
      <c r="F903" s="6"/>
      <c r="G903" s="151"/>
      <c r="H903" s="151"/>
      <c r="I903" s="6"/>
      <c r="J903" s="6"/>
      <c r="K903" s="6"/>
      <c r="L903" s="6"/>
      <c r="M903" s="6"/>
    </row>
    <row r="904" spans="1:13">
      <c r="A904" s="6"/>
      <c r="B904" s="14"/>
      <c r="C904" s="14"/>
      <c r="D904" s="2"/>
      <c r="F904" s="6"/>
      <c r="G904" s="151"/>
      <c r="H904" s="151"/>
      <c r="I904" s="6"/>
      <c r="J904" s="6"/>
      <c r="K904" s="6"/>
      <c r="L904" s="6"/>
      <c r="M904" s="6"/>
    </row>
    <row r="905" spans="1:13">
      <c r="A905" s="6"/>
      <c r="B905" s="14"/>
      <c r="C905" s="14"/>
      <c r="D905" s="2"/>
      <c r="F905" s="6"/>
      <c r="G905" s="151"/>
      <c r="H905" s="151"/>
      <c r="I905" s="6"/>
      <c r="J905" s="6"/>
      <c r="K905" s="6"/>
      <c r="L905" s="6"/>
      <c r="M905" s="6"/>
    </row>
    <row r="906" spans="1:13">
      <c r="A906" s="6"/>
      <c r="B906" s="14"/>
      <c r="C906" s="14"/>
      <c r="D906" s="2"/>
      <c r="F906" s="6"/>
      <c r="G906" s="151"/>
      <c r="H906" s="151"/>
      <c r="I906" s="6"/>
      <c r="J906" s="6"/>
      <c r="K906" s="6"/>
      <c r="L906" s="6"/>
      <c r="M906" s="6"/>
    </row>
    <row r="907" spans="1:13">
      <c r="A907" s="6"/>
      <c r="B907" s="14"/>
      <c r="C907" s="14"/>
      <c r="D907" s="2"/>
      <c r="F907" s="6"/>
      <c r="G907" s="151"/>
      <c r="H907" s="151"/>
      <c r="I907" s="6"/>
      <c r="J907" s="6"/>
      <c r="K907" s="6"/>
      <c r="L907" s="6"/>
      <c r="M907" s="6"/>
    </row>
    <row r="908" spans="1:13">
      <c r="A908" s="6"/>
      <c r="B908" s="14"/>
      <c r="C908" s="14"/>
      <c r="D908" s="2"/>
      <c r="F908" s="6"/>
      <c r="G908" s="151"/>
      <c r="H908" s="151"/>
      <c r="I908" s="6"/>
      <c r="J908" s="6"/>
      <c r="K908" s="6"/>
      <c r="L908" s="6"/>
      <c r="M908" s="6"/>
    </row>
    <row r="909" spans="1:13">
      <c r="A909" s="6"/>
      <c r="B909" s="14"/>
      <c r="C909" s="14"/>
      <c r="D909" s="2"/>
      <c r="F909" s="6"/>
      <c r="G909" s="151"/>
      <c r="H909" s="151"/>
      <c r="I909" s="6"/>
      <c r="J909" s="6"/>
      <c r="K909" s="6"/>
      <c r="L909" s="6"/>
      <c r="M909" s="6"/>
    </row>
    <row r="910" spans="1:13">
      <c r="A910" s="6"/>
      <c r="B910" s="14"/>
      <c r="C910" s="14"/>
      <c r="D910" s="2"/>
      <c r="F910" s="6"/>
      <c r="G910" s="151"/>
      <c r="H910" s="151"/>
      <c r="I910" s="6"/>
      <c r="J910" s="6"/>
      <c r="K910" s="6"/>
      <c r="L910" s="6"/>
      <c r="M910" s="6"/>
    </row>
    <row r="911" spans="1:13">
      <c r="A911" s="6"/>
      <c r="B911" s="14"/>
      <c r="C911" s="14"/>
      <c r="D911" s="2"/>
      <c r="F911" s="6"/>
      <c r="G911" s="151"/>
      <c r="H911" s="151"/>
      <c r="I911" s="6"/>
      <c r="J911" s="6"/>
      <c r="K911" s="6"/>
      <c r="L911" s="6"/>
      <c r="M911" s="6"/>
    </row>
    <row r="912" spans="1:13">
      <c r="A912" s="6"/>
      <c r="B912" s="14"/>
      <c r="C912" s="14"/>
      <c r="D912" s="2"/>
      <c r="F912" s="6"/>
      <c r="G912" s="151"/>
      <c r="H912" s="151"/>
      <c r="I912" s="6"/>
      <c r="J912" s="6"/>
      <c r="K912" s="6"/>
      <c r="L912" s="6"/>
      <c r="M912" s="6"/>
    </row>
    <row r="913" spans="1:13">
      <c r="A913" s="6"/>
      <c r="B913" s="14"/>
      <c r="C913" s="14"/>
      <c r="D913" s="2"/>
      <c r="F913" s="6"/>
      <c r="G913" s="151"/>
      <c r="H913" s="151"/>
      <c r="I913" s="6"/>
      <c r="J913" s="6"/>
      <c r="K913" s="6"/>
      <c r="L913" s="6"/>
      <c r="M913" s="6"/>
    </row>
    <row r="914" spans="1:13">
      <c r="A914" s="6"/>
      <c r="B914" s="14"/>
      <c r="C914" s="14"/>
      <c r="D914" s="2"/>
      <c r="F914" s="6"/>
      <c r="G914" s="151"/>
      <c r="H914" s="151"/>
      <c r="I914" s="6"/>
      <c r="J914" s="6"/>
      <c r="K914" s="6"/>
      <c r="L914" s="6"/>
      <c r="M914" s="6"/>
    </row>
    <row r="915" spans="1:13">
      <c r="A915" s="6"/>
      <c r="B915" s="14"/>
      <c r="C915" s="14"/>
      <c r="D915" s="2"/>
      <c r="F915" s="6"/>
      <c r="G915" s="151"/>
      <c r="H915" s="151"/>
      <c r="I915" s="6"/>
      <c r="J915" s="6"/>
      <c r="K915" s="6"/>
      <c r="L915" s="6"/>
      <c r="M915" s="6"/>
    </row>
    <row r="916" spans="1:13">
      <c r="A916" s="6"/>
      <c r="B916" s="14"/>
      <c r="C916" s="14"/>
      <c r="D916" s="2"/>
      <c r="F916" s="6"/>
      <c r="G916" s="151"/>
      <c r="H916" s="151"/>
      <c r="I916" s="6"/>
      <c r="J916" s="6"/>
      <c r="K916" s="6"/>
      <c r="L916" s="6"/>
      <c r="M916" s="6"/>
    </row>
    <row r="917" spans="1:13">
      <c r="A917" s="6"/>
      <c r="B917" s="14"/>
      <c r="C917" s="14"/>
      <c r="D917" s="2"/>
      <c r="F917" s="6"/>
      <c r="G917" s="151"/>
      <c r="H917" s="151"/>
      <c r="I917" s="6"/>
      <c r="J917" s="6"/>
      <c r="K917" s="6"/>
      <c r="L917" s="6"/>
      <c r="M917" s="6"/>
    </row>
    <row r="918" spans="1:13">
      <c r="A918" s="6"/>
      <c r="B918" s="14"/>
      <c r="C918" s="14"/>
      <c r="D918" s="2"/>
      <c r="F918" s="6"/>
      <c r="G918" s="151"/>
      <c r="H918" s="151"/>
      <c r="I918" s="6"/>
      <c r="J918" s="6"/>
      <c r="K918" s="6"/>
      <c r="L918" s="6"/>
      <c r="M918" s="6"/>
    </row>
    <row r="919" spans="1:13">
      <c r="A919" s="6"/>
      <c r="B919" s="14"/>
      <c r="C919" s="14"/>
      <c r="D919" s="2"/>
      <c r="F919" s="6"/>
      <c r="G919" s="151"/>
      <c r="H919" s="151"/>
      <c r="I919" s="6"/>
      <c r="J919" s="6"/>
      <c r="K919" s="6"/>
      <c r="L919" s="6"/>
      <c r="M919" s="6"/>
    </row>
    <row r="920" spans="1:13">
      <c r="A920" s="6"/>
      <c r="B920" s="14"/>
      <c r="C920" s="14"/>
      <c r="D920" s="2"/>
      <c r="F920" s="6"/>
      <c r="G920" s="151"/>
      <c r="H920" s="151"/>
      <c r="I920" s="6"/>
      <c r="J920" s="6"/>
      <c r="K920" s="6"/>
      <c r="L920" s="6"/>
      <c r="M920" s="6"/>
    </row>
    <row r="921" spans="1:13">
      <c r="A921" s="6"/>
      <c r="B921" s="14"/>
      <c r="C921" s="14"/>
      <c r="D921" s="2"/>
      <c r="F921" s="6"/>
      <c r="G921" s="151"/>
      <c r="H921" s="151"/>
      <c r="I921" s="6"/>
      <c r="J921" s="6"/>
      <c r="K921" s="6"/>
      <c r="L921" s="6"/>
      <c r="M921" s="6"/>
    </row>
    <row r="922" spans="1:13">
      <c r="A922" s="6"/>
      <c r="B922" s="14"/>
      <c r="C922" s="14"/>
      <c r="D922" s="2"/>
      <c r="F922" s="6"/>
      <c r="G922" s="151"/>
      <c r="H922" s="151"/>
      <c r="I922" s="6"/>
      <c r="J922" s="6"/>
      <c r="K922" s="6"/>
      <c r="L922" s="6"/>
      <c r="M922" s="6"/>
    </row>
    <row r="923" spans="1:13">
      <c r="A923" s="6"/>
      <c r="B923" s="14"/>
      <c r="C923" s="14"/>
      <c r="D923" s="2"/>
      <c r="F923" s="6"/>
      <c r="G923" s="151"/>
      <c r="H923" s="151"/>
      <c r="I923" s="6"/>
      <c r="J923" s="6"/>
      <c r="K923" s="6"/>
      <c r="L923" s="6"/>
      <c r="M923" s="6"/>
    </row>
    <row r="924" spans="1:13">
      <c r="A924" s="6"/>
      <c r="B924" s="14"/>
      <c r="C924" s="14"/>
      <c r="D924" s="2"/>
      <c r="F924" s="6"/>
      <c r="G924" s="151"/>
      <c r="H924" s="151"/>
      <c r="I924" s="6"/>
      <c r="J924" s="6"/>
      <c r="K924" s="6"/>
      <c r="L924" s="6"/>
      <c r="M924" s="6"/>
    </row>
    <row r="925" spans="1:13">
      <c r="A925" s="6"/>
      <c r="B925" s="14"/>
      <c r="C925" s="14"/>
      <c r="D925" s="2"/>
      <c r="F925" s="6"/>
      <c r="G925" s="151"/>
      <c r="H925" s="151"/>
      <c r="I925" s="6"/>
      <c r="J925" s="6"/>
      <c r="K925" s="6"/>
      <c r="L925" s="6"/>
      <c r="M925" s="6"/>
    </row>
    <row r="926" spans="1:13">
      <c r="A926" s="6"/>
      <c r="B926" s="14"/>
      <c r="C926" s="14"/>
      <c r="D926" s="2"/>
      <c r="F926" s="6"/>
      <c r="G926" s="151"/>
      <c r="H926" s="151"/>
      <c r="I926" s="6"/>
      <c r="J926" s="6"/>
      <c r="K926" s="6"/>
      <c r="L926" s="6"/>
      <c r="M926" s="6"/>
    </row>
    <row r="927" spans="1:13">
      <c r="A927" s="6"/>
      <c r="B927" s="14"/>
      <c r="C927" s="14"/>
      <c r="D927" s="2"/>
      <c r="F927" s="6"/>
      <c r="G927" s="151"/>
      <c r="H927" s="151"/>
      <c r="I927" s="6"/>
      <c r="J927" s="6"/>
      <c r="K927" s="6"/>
      <c r="L927" s="6"/>
      <c r="M927" s="6"/>
    </row>
    <row r="928" spans="1:13">
      <c r="A928" s="6"/>
      <c r="B928" s="14"/>
      <c r="C928" s="14"/>
      <c r="D928" s="2"/>
      <c r="F928" s="6"/>
      <c r="G928" s="151"/>
      <c r="H928" s="151"/>
      <c r="I928" s="6"/>
      <c r="J928" s="6"/>
      <c r="K928" s="6"/>
      <c r="L928" s="6"/>
      <c r="M928" s="6"/>
    </row>
    <row r="929" spans="1:13">
      <c r="A929" s="6"/>
      <c r="B929" s="14"/>
      <c r="C929" s="14"/>
      <c r="D929" s="2"/>
      <c r="F929" s="6"/>
      <c r="G929" s="151"/>
      <c r="H929" s="151"/>
      <c r="I929" s="6"/>
      <c r="J929" s="6"/>
      <c r="K929" s="6"/>
      <c r="L929" s="6"/>
      <c r="M929" s="6"/>
    </row>
    <row r="930" spans="1:13">
      <c r="A930" s="6"/>
      <c r="B930" s="14"/>
      <c r="C930" s="14"/>
      <c r="D930" s="2"/>
      <c r="F930" s="6"/>
      <c r="G930" s="151"/>
      <c r="H930" s="151"/>
      <c r="I930" s="6"/>
      <c r="J930" s="6"/>
      <c r="K930" s="6"/>
      <c r="L930" s="6"/>
      <c r="M930" s="6"/>
    </row>
    <row r="931" spans="1:13">
      <c r="A931" s="6"/>
      <c r="B931" s="14"/>
      <c r="C931" s="14"/>
      <c r="D931" s="2"/>
      <c r="F931" s="6"/>
      <c r="G931" s="151"/>
      <c r="H931" s="151"/>
      <c r="I931" s="6"/>
      <c r="J931" s="6"/>
      <c r="K931" s="6"/>
      <c r="L931" s="6"/>
      <c r="M931" s="6"/>
    </row>
    <row r="932" spans="1:13">
      <c r="A932" s="6"/>
      <c r="B932" s="14"/>
      <c r="C932" s="14"/>
      <c r="D932" s="2"/>
      <c r="F932" s="6"/>
      <c r="G932" s="151"/>
      <c r="H932" s="151"/>
      <c r="I932" s="6"/>
      <c r="J932" s="6"/>
      <c r="K932" s="6"/>
      <c r="L932" s="6"/>
      <c r="M932" s="6"/>
    </row>
    <row r="933" spans="1:13">
      <c r="A933" s="6"/>
      <c r="B933" s="14"/>
      <c r="C933" s="14"/>
      <c r="D933" s="2"/>
      <c r="F933" s="6"/>
      <c r="G933" s="151"/>
      <c r="H933" s="151"/>
      <c r="I933" s="6"/>
      <c r="J933" s="6"/>
      <c r="K933" s="6"/>
      <c r="L933" s="6"/>
      <c r="M933" s="6"/>
    </row>
    <row r="934" spans="1:13">
      <c r="A934" s="6"/>
      <c r="B934" s="14"/>
      <c r="C934" s="14"/>
      <c r="D934" s="2"/>
      <c r="F934" s="6"/>
      <c r="G934" s="151"/>
      <c r="H934" s="151"/>
      <c r="I934" s="6"/>
      <c r="J934" s="6"/>
      <c r="K934" s="6"/>
      <c r="L934" s="6"/>
      <c r="M934" s="6"/>
    </row>
    <row r="935" spans="1:13">
      <c r="A935" s="6"/>
      <c r="B935" s="14"/>
      <c r="C935" s="14"/>
      <c r="D935" s="2"/>
      <c r="F935" s="6"/>
      <c r="G935" s="151"/>
      <c r="H935" s="151"/>
      <c r="I935" s="6"/>
      <c r="J935" s="6"/>
      <c r="K935" s="6"/>
      <c r="L935" s="6"/>
      <c r="M935" s="6"/>
    </row>
    <row r="936" spans="1:13">
      <c r="A936" s="6"/>
      <c r="B936" s="14"/>
      <c r="C936" s="14"/>
      <c r="D936" s="2"/>
      <c r="F936" s="6"/>
      <c r="G936" s="151"/>
      <c r="H936" s="151"/>
      <c r="I936" s="6"/>
      <c r="J936" s="6"/>
      <c r="K936" s="6"/>
      <c r="L936" s="6"/>
      <c r="M936" s="6"/>
    </row>
    <row r="937" spans="1:13">
      <c r="A937" s="6"/>
      <c r="B937" s="14"/>
      <c r="C937" s="14"/>
      <c r="D937" s="2"/>
      <c r="F937" s="6"/>
      <c r="G937" s="151"/>
      <c r="H937" s="151"/>
      <c r="I937" s="6"/>
      <c r="J937" s="6"/>
      <c r="K937" s="6"/>
      <c r="L937" s="6"/>
      <c r="M937" s="6"/>
    </row>
    <row r="938" spans="1:13">
      <c r="A938" s="6"/>
      <c r="B938" s="14"/>
      <c r="C938" s="14"/>
      <c r="D938" s="2"/>
      <c r="F938" s="6"/>
      <c r="G938" s="151"/>
      <c r="H938" s="151"/>
      <c r="I938" s="6"/>
      <c r="J938" s="6"/>
      <c r="K938" s="6"/>
      <c r="L938" s="6"/>
      <c r="M938" s="6"/>
    </row>
    <row r="939" spans="1:13">
      <c r="A939" s="6"/>
      <c r="B939" s="14"/>
      <c r="C939" s="14"/>
      <c r="D939" s="2"/>
      <c r="F939" s="6"/>
      <c r="G939" s="151"/>
      <c r="H939" s="151"/>
      <c r="I939" s="6"/>
      <c r="J939" s="6"/>
      <c r="K939" s="6"/>
      <c r="L939" s="6"/>
      <c r="M939" s="6"/>
    </row>
    <row r="940" spans="1:13">
      <c r="A940" s="6"/>
      <c r="B940" s="14"/>
      <c r="C940" s="14"/>
      <c r="D940" s="2"/>
      <c r="F940" s="6"/>
      <c r="G940" s="151"/>
      <c r="H940" s="151"/>
      <c r="I940" s="6"/>
      <c r="J940" s="6"/>
      <c r="K940" s="6"/>
      <c r="L940" s="6"/>
      <c r="M940" s="6"/>
    </row>
    <row r="941" spans="1:13">
      <c r="A941" s="6"/>
      <c r="B941" s="14"/>
      <c r="C941" s="14"/>
      <c r="D941" s="2"/>
      <c r="F941" s="6"/>
      <c r="G941" s="151"/>
      <c r="H941" s="151"/>
      <c r="I941" s="6"/>
      <c r="J941" s="6"/>
      <c r="K941" s="6"/>
      <c r="L941" s="6"/>
      <c r="M941" s="6"/>
    </row>
    <row r="942" spans="1:13">
      <c r="A942" s="6"/>
      <c r="B942" s="14"/>
      <c r="C942" s="14"/>
      <c r="D942" s="2"/>
      <c r="F942" s="6"/>
      <c r="G942" s="151"/>
      <c r="H942" s="151"/>
      <c r="I942" s="6"/>
      <c r="J942" s="6"/>
      <c r="K942" s="6"/>
      <c r="L942" s="6"/>
      <c r="M942" s="6"/>
    </row>
    <row r="943" spans="1:13">
      <c r="A943" s="6"/>
      <c r="B943" s="14"/>
      <c r="C943" s="14"/>
      <c r="D943" s="2"/>
      <c r="F943" s="6"/>
      <c r="G943" s="151"/>
      <c r="H943" s="151"/>
      <c r="I943" s="6"/>
      <c r="J943" s="6"/>
      <c r="K943" s="6"/>
      <c r="L943" s="6"/>
      <c r="M943" s="6"/>
    </row>
    <row r="944" spans="1:13">
      <c r="A944" s="6"/>
      <c r="B944" s="14"/>
      <c r="C944" s="14"/>
      <c r="D944" s="2"/>
      <c r="F944" s="6"/>
      <c r="G944" s="151"/>
      <c r="H944" s="151"/>
      <c r="I944" s="6"/>
      <c r="J944" s="6"/>
      <c r="K944" s="6"/>
      <c r="L944" s="6"/>
      <c r="M944" s="6"/>
    </row>
    <row r="945" spans="1:13">
      <c r="A945" s="6"/>
      <c r="B945" s="14"/>
      <c r="C945" s="14"/>
      <c r="D945" s="2"/>
      <c r="F945" s="6"/>
      <c r="G945" s="151"/>
      <c r="H945" s="151"/>
      <c r="I945" s="6"/>
      <c r="J945" s="6"/>
      <c r="K945" s="6"/>
      <c r="L945" s="6"/>
      <c r="M945" s="6"/>
    </row>
    <row r="946" spans="1:13">
      <c r="A946" s="6"/>
      <c r="B946" s="14"/>
      <c r="C946" s="14"/>
      <c r="D946" s="2"/>
      <c r="F946" s="6"/>
      <c r="G946" s="151"/>
      <c r="H946" s="151"/>
      <c r="I946" s="6"/>
      <c r="J946" s="6"/>
      <c r="K946" s="6"/>
      <c r="L946" s="6"/>
      <c r="M946" s="6"/>
    </row>
    <row r="947" spans="1:13">
      <c r="A947" s="6"/>
      <c r="B947" s="14"/>
      <c r="C947" s="14"/>
      <c r="D947" s="2"/>
      <c r="F947" s="6"/>
      <c r="G947" s="151"/>
      <c r="H947" s="151"/>
      <c r="I947" s="6"/>
      <c r="J947" s="6"/>
      <c r="K947" s="6"/>
      <c r="L947" s="6"/>
      <c r="M947" s="6"/>
    </row>
    <row r="948" spans="1:13">
      <c r="A948" s="6"/>
      <c r="B948" s="14"/>
      <c r="C948" s="14"/>
      <c r="D948" s="2"/>
      <c r="F948" s="6"/>
      <c r="G948" s="151"/>
      <c r="H948" s="151"/>
      <c r="I948" s="6"/>
      <c r="J948" s="6"/>
      <c r="K948" s="6"/>
      <c r="L948" s="6"/>
      <c r="M948" s="6"/>
    </row>
    <row r="949" spans="1:13">
      <c r="A949" s="6"/>
      <c r="B949" s="14"/>
      <c r="C949" s="14"/>
      <c r="D949" s="2"/>
      <c r="F949" s="6"/>
      <c r="G949" s="151"/>
      <c r="H949" s="151"/>
      <c r="I949" s="6"/>
      <c r="J949" s="6"/>
      <c r="K949" s="6"/>
      <c r="L949" s="6"/>
      <c r="M949" s="6"/>
    </row>
    <row r="950" spans="1:13">
      <c r="A950" s="6"/>
      <c r="B950" s="14"/>
      <c r="C950" s="14"/>
      <c r="D950" s="2"/>
      <c r="F950" s="6"/>
      <c r="G950" s="151"/>
      <c r="H950" s="151"/>
      <c r="I950" s="6"/>
      <c r="J950" s="6"/>
      <c r="K950" s="6"/>
      <c r="L950" s="6"/>
      <c r="M950" s="6"/>
    </row>
    <row r="951" spans="1:13">
      <c r="A951" s="6"/>
      <c r="B951" s="14"/>
      <c r="C951" s="14"/>
      <c r="D951" s="2"/>
      <c r="F951" s="6"/>
      <c r="G951" s="151"/>
      <c r="H951" s="151"/>
      <c r="I951" s="6"/>
      <c r="J951" s="6"/>
      <c r="K951" s="6"/>
      <c r="L951" s="6"/>
      <c r="M951" s="6"/>
    </row>
    <row r="952" spans="1:13">
      <c r="A952" s="6"/>
      <c r="B952" s="14"/>
      <c r="C952" s="14"/>
      <c r="D952" s="2"/>
      <c r="F952" s="6"/>
      <c r="G952" s="151"/>
      <c r="H952" s="151"/>
      <c r="I952" s="6"/>
      <c r="J952" s="6"/>
      <c r="K952" s="6"/>
      <c r="L952" s="6"/>
      <c r="M952" s="6"/>
    </row>
    <row r="953" spans="1:13">
      <c r="A953" s="6"/>
      <c r="B953" s="14"/>
      <c r="C953" s="14"/>
      <c r="D953" s="2"/>
      <c r="F953" s="6"/>
      <c r="G953" s="151"/>
      <c r="H953" s="151"/>
      <c r="I953" s="6"/>
      <c r="J953" s="6"/>
      <c r="K953" s="6"/>
      <c r="L953" s="6"/>
      <c r="M953" s="6"/>
    </row>
    <row r="954" spans="1:13">
      <c r="A954" s="6"/>
      <c r="B954" s="14"/>
      <c r="C954" s="14"/>
      <c r="D954" s="2"/>
      <c r="F954" s="6"/>
      <c r="G954" s="151"/>
      <c r="H954" s="151"/>
      <c r="I954" s="6"/>
      <c r="J954" s="6"/>
      <c r="K954" s="6"/>
      <c r="L954" s="6"/>
      <c r="M954" s="6"/>
    </row>
    <row r="955" spans="1:13">
      <c r="A955" s="6"/>
      <c r="B955" s="14"/>
      <c r="C955" s="14"/>
      <c r="D955" s="2"/>
      <c r="F955" s="6"/>
      <c r="G955" s="151"/>
      <c r="H955" s="151"/>
      <c r="I955" s="6"/>
      <c r="J955" s="6"/>
      <c r="K955" s="6"/>
      <c r="L955" s="6"/>
      <c r="M955" s="6"/>
    </row>
    <row r="956" spans="1:13">
      <c r="A956" s="6"/>
      <c r="B956" s="14"/>
      <c r="C956" s="14"/>
      <c r="D956" s="2"/>
      <c r="F956" s="6"/>
      <c r="G956" s="151"/>
      <c r="H956" s="151"/>
      <c r="I956" s="6"/>
      <c r="J956" s="6"/>
      <c r="K956" s="6"/>
      <c r="L956" s="6"/>
      <c r="M956" s="6"/>
    </row>
    <row r="957" spans="1:13">
      <c r="A957" s="6"/>
      <c r="B957" s="14"/>
      <c r="C957" s="14"/>
      <c r="D957" s="2"/>
      <c r="F957" s="6"/>
      <c r="G957" s="151"/>
      <c r="H957" s="151"/>
      <c r="I957" s="6"/>
      <c r="J957" s="6"/>
      <c r="K957" s="6"/>
      <c r="L957" s="6"/>
      <c r="M957" s="6"/>
    </row>
    <row r="958" spans="1:13">
      <c r="A958" s="6"/>
      <c r="B958" s="14"/>
      <c r="C958" s="14"/>
      <c r="D958" s="2"/>
      <c r="F958" s="6"/>
      <c r="G958" s="151"/>
      <c r="H958" s="151"/>
      <c r="I958" s="6"/>
      <c r="J958" s="6"/>
      <c r="K958" s="6"/>
      <c r="L958" s="6"/>
      <c r="M958" s="6"/>
    </row>
    <row r="959" spans="1:13">
      <c r="A959" s="6"/>
      <c r="B959" s="14"/>
      <c r="C959" s="14"/>
      <c r="D959" s="2"/>
      <c r="F959" s="6"/>
      <c r="G959" s="151"/>
      <c r="H959" s="151"/>
      <c r="I959" s="6"/>
      <c r="J959" s="6"/>
      <c r="K959" s="6"/>
      <c r="L959" s="6"/>
      <c r="M959" s="6"/>
    </row>
    <row r="960" spans="1:13">
      <c r="A960" s="6"/>
      <c r="B960" s="14"/>
      <c r="C960" s="14"/>
      <c r="D960" s="2"/>
      <c r="F960" s="6"/>
      <c r="G960" s="151"/>
      <c r="H960" s="151"/>
      <c r="I960" s="6"/>
      <c r="J960" s="6"/>
      <c r="K960" s="6"/>
      <c r="L960" s="6"/>
      <c r="M960" s="6"/>
    </row>
    <row r="961" spans="1:13">
      <c r="A961" s="6"/>
      <c r="B961" s="14"/>
      <c r="C961" s="14"/>
      <c r="D961" s="2"/>
      <c r="F961" s="6"/>
      <c r="G961" s="151"/>
      <c r="H961" s="151"/>
      <c r="I961" s="6"/>
      <c r="J961" s="6"/>
      <c r="K961" s="6"/>
      <c r="L961" s="6"/>
      <c r="M961" s="6"/>
    </row>
    <row r="962" spans="1:13">
      <c r="A962" s="6"/>
      <c r="B962" s="14"/>
      <c r="C962" s="14"/>
      <c r="D962" s="2"/>
      <c r="F962" s="6"/>
      <c r="G962" s="151"/>
      <c r="H962" s="151"/>
      <c r="I962" s="6"/>
      <c r="J962" s="6"/>
      <c r="K962" s="6"/>
      <c r="L962" s="6"/>
      <c r="M962" s="6"/>
    </row>
    <row r="963" spans="1:13">
      <c r="A963" s="6"/>
      <c r="B963" s="14"/>
      <c r="C963" s="14"/>
      <c r="D963" s="2"/>
      <c r="F963" s="6"/>
      <c r="G963" s="151"/>
      <c r="H963" s="151"/>
      <c r="I963" s="6"/>
      <c r="J963" s="6"/>
      <c r="K963" s="6"/>
      <c r="L963" s="6"/>
      <c r="M963" s="6"/>
    </row>
    <row r="964" spans="1:13">
      <c r="A964" s="6"/>
      <c r="B964" s="14"/>
      <c r="C964" s="14"/>
      <c r="D964" s="2"/>
      <c r="F964" s="6"/>
      <c r="G964" s="151"/>
      <c r="H964" s="151"/>
      <c r="I964" s="6"/>
      <c r="J964" s="6"/>
      <c r="K964" s="6"/>
      <c r="L964" s="6"/>
      <c r="M964" s="6"/>
    </row>
    <row r="965" spans="1:13">
      <c r="A965" s="6"/>
      <c r="B965" s="14"/>
      <c r="C965" s="14"/>
      <c r="D965" s="2"/>
      <c r="F965" s="6"/>
      <c r="G965" s="151"/>
      <c r="H965" s="151"/>
      <c r="I965" s="6"/>
      <c r="J965" s="6"/>
      <c r="K965" s="6"/>
      <c r="L965" s="6"/>
      <c r="M965" s="6"/>
    </row>
    <row r="966" spans="1:13">
      <c r="A966" s="6"/>
      <c r="B966" s="14"/>
      <c r="C966" s="14"/>
      <c r="D966" s="2"/>
      <c r="F966" s="6"/>
      <c r="G966" s="151"/>
      <c r="H966" s="151"/>
      <c r="I966" s="6"/>
      <c r="J966" s="6"/>
      <c r="K966" s="6"/>
      <c r="L966" s="6"/>
      <c r="M966" s="6"/>
    </row>
    <row r="967" spans="1:13">
      <c r="A967" s="6"/>
      <c r="B967" s="14"/>
      <c r="C967" s="14"/>
      <c r="D967" s="2"/>
      <c r="F967" s="6"/>
      <c r="G967" s="151"/>
      <c r="H967" s="151"/>
      <c r="I967" s="6"/>
      <c r="J967" s="6"/>
      <c r="K967" s="6"/>
      <c r="L967" s="6"/>
      <c r="M967" s="6"/>
    </row>
    <row r="968" spans="1:13">
      <c r="A968" s="6"/>
      <c r="B968" s="14"/>
      <c r="C968" s="14"/>
      <c r="D968" s="2"/>
      <c r="F968" s="6"/>
      <c r="G968" s="151"/>
      <c r="H968" s="151"/>
      <c r="I968" s="6"/>
      <c r="J968" s="6"/>
      <c r="K968" s="6"/>
      <c r="L968" s="6"/>
      <c r="M968" s="6"/>
    </row>
    <row r="969" spans="1:13">
      <c r="A969" s="6"/>
      <c r="B969" s="14"/>
      <c r="C969" s="14"/>
      <c r="D969" s="2"/>
      <c r="F969" s="6"/>
      <c r="G969" s="151"/>
      <c r="H969" s="151"/>
      <c r="I969" s="6"/>
      <c r="J969" s="6"/>
      <c r="K969" s="6"/>
      <c r="L969" s="6"/>
      <c r="M969" s="6"/>
    </row>
    <row r="970" spans="1:13">
      <c r="A970" s="6"/>
      <c r="B970" s="14"/>
      <c r="C970" s="14"/>
      <c r="D970" s="2"/>
      <c r="F970" s="6"/>
      <c r="G970" s="151"/>
      <c r="H970" s="151"/>
      <c r="I970" s="6"/>
      <c r="J970" s="6"/>
      <c r="K970" s="6"/>
      <c r="L970" s="6"/>
      <c r="M970" s="6"/>
    </row>
    <row r="971" spans="1:13">
      <c r="A971" s="6"/>
      <c r="B971" s="14"/>
      <c r="C971" s="14"/>
      <c r="D971" s="2"/>
      <c r="F971" s="6"/>
      <c r="G971" s="151"/>
      <c r="H971" s="151"/>
      <c r="I971" s="6"/>
      <c r="J971" s="6"/>
      <c r="K971" s="6"/>
      <c r="L971" s="6"/>
      <c r="M971" s="6"/>
    </row>
    <row r="972" spans="1:13">
      <c r="A972" s="6"/>
      <c r="B972" s="14"/>
      <c r="C972" s="14"/>
      <c r="D972" s="2"/>
      <c r="F972" s="6"/>
      <c r="G972" s="151"/>
      <c r="H972" s="151"/>
      <c r="I972" s="6"/>
      <c r="J972" s="6"/>
      <c r="K972" s="6"/>
      <c r="L972" s="6"/>
      <c r="M972" s="6"/>
    </row>
    <row r="973" spans="1:13">
      <c r="A973" s="6"/>
      <c r="B973" s="14"/>
      <c r="C973" s="14"/>
      <c r="D973" s="2"/>
      <c r="F973" s="6"/>
      <c r="G973" s="151"/>
      <c r="H973" s="151"/>
      <c r="I973" s="6"/>
      <c r="J973" s="6"/>
      <c r="K973" s="6"/>
      <c r="L973" s="6"/>
      <c r="M973" s="6"/>
    </row>
    <row r="974" spans="1:13">
      <c r="A974" s="6"/>
      <c r="B974" s="14"/>
      <c r="C974" s="14"/>
      <c r="D974" s="2"/>
      <c r="F974" s="6"/>
      <c r="G974" s="151"/>
      <c r="H974" s="151"/>
      <c r="I974" s="6"/>
      <c r="J974" s="6"/>
      <c r="K974" s="6"/>
      <c r="L974" s="6"/>
      <c r="M974" s="6"/>
    </row>
    <row r="975" spans="1:13">
      <c r="A975" s="6"/>
      <c r="B975" s="14"/>
      <c r="C975" s="14"/>
      <c r="D975" s="2"/>
      <c r="F975" s="6"/>
      <c r="G975" s="151"/>
      <c r="H975" s="151"/>
      <c r="I975" s="6"/>
      <c r="J975" s="6"/>
      <c r="K975" s="6"/>
      <c r="L975" s="6"/>
      <c r="M975" s="6"/>
    </row>
    <row r="976" spans="1:13">
      <c r="A976" s="6"/>
      <c r="B976" s="14"/>
      <c r="C976" s="14"/>
      <c r="D976" s="2"/>
      <c r="F976" s="6"/>
      <c r="G976" s="151"/>
      <c r="H976" s="151"/>
      <c r="I976" s="6"/>
      <c r="J976" s="6"/>
      <c r="K976" s="6"/>
      <c r="L976" s="6"/>
      <c r="M976" s="6"/>
    </row>
    <row r="977" spans="1:13">
      <c r="A977" s="6"/>
      <c r="B977" s="14"/>
      <c r="C977" s="14"/>
      <c r="D977" s="2"/>
      <c r="F977" s="6"/>
      <c r="G977" s="151"/>
      <c r="H977" s="151"/>
      <c r="I977" s="6"/>
      <c r="J977" s="6"/>
      <c r="K977" s="6"/>
      <c r="L977" s="6"/>
      <c r="M977" s="6"/>
    </row>
    <row r="978" spans="1:13">
      <c r="A978" s="6"/>
      <c r="B978" s="14"/>
      <c r="C978" s="14"/>
      <c r="D978" s="2"/>
      <c r="F978" s="6"/>
      <c r="G978" s="151"/>
      <c r="H978" s="151"/>
      <c r="I978" s="6"/>
      <c r="J978" s="6"/>
      <c r="K978" s="6"/>
      <c r="L978" s="6"/>
      <c r="M978" s="6"/>
    </row>
    <row r="979" spans="1:13">
      <c r="A979" s="6"/>
      <c r="B979" s="14"/>
      <c r="C979" s="14"/>
      <c r="D979" s="2"/>
      <c r="F979" s="6"/>
      <c r="G979" s="151"/>
      <c r="H979" s="151"/>
      <c r="I979" s="6"/>
      <c r="J979" s="6"/>
      <c r="K979" s="6"/>
      <c r="L979" s="6"/>
      <c r="M979" s="6"/>
    </row>
    <row r="980" spans="1:13">
      <c r="A980" s="6"/>
      <c r="B980" s="14"/>
      <c r="C980" s="14"/>
      <c r="D980" s="2"/>
      <c r="F980" s="6"/>
      <c r="G980" s="151"/>
      <c r="H980" s="151"/>
      <c r="I980" s="6"/>
      <c r="J980" s="6"/>
      <c r="K980" s="6"/>
      <c r="L980" s="6"/>
      <c r="M980" s="6"/>
    </row>
    <row r="981" spans="1:13">
      <c r="A981" s="6"/>
      <c r="B981" s="14"/>
      <c r="C981" s="14"/>
      <c r="D981" s="2"/>
      <c r="F981" s="6"/>
      <c r="G981" s="151"/>
      <c r="H981" s="151"/>
      <c r="I981" s="6"/>
      <c r="J981" s="6"/>
      <c r="K981" s="6"/>
      <c r="L981" s="6"/>
      <c r="M981" s="6"/>
    </row>
    <row r="982" spans="1:13">
      <c r="A982" s="6"/>
      <c r="B982" s="14"/>
      <c r="C982" s="14"/>
      <c r="D982" s="2"/>
      <c r="F982" s="6"/>
      <c r="G982" s="151"/>
      <c r="H982" s="151"/>
      <c r="I982" s="6"/>
      <c r="J982" s="6"/>
      <c r="K982" s="6"/>
      <c r="L982" s="6"/>
      <c r="M982" s="6"/>
    </row>
    <row r="983" spans="1:13">
      <c r="A983" s="6"/>
      <c r="B983" s="14"/>
      <c r="C983" s="14"/>
      <c r="D983" s="2"/>
      <c r="F983" s="6"/>
      <c r="G983" s="151"/>
      <c r="H983" s="151"/>
      <c r="I983" s="6"/>
      <c r="J983" s="6"/>
      <c r="K983" s="6"/>
      <c r="L983" s="6"/>
      <c r="M983" s="6"/>
    </row>
    <row r="984" spans="1:13">
      <c r="A984" s="6"/>
      <c r="B984" s="14"/>
      <c r="C984" s="14"/>
      <c r="D984" s="2"/>
      <c r="F984" s="6"/>
      <c r="G984" s="151"/>
      <c r="H984" s="151"/>
      <c r="I984" s="6"/>
      <c r="J984" s="6"/>
      <c r="K984" s="6"/>
      <c r="L984" s="6"/>
      <c r="M984" s="6"/>
    </row>
    <row r="985" spans="1:13">
      <c r="A985" s="6"/>
      <c r="B985" s="14"/>
      <c r="C985" s="14"/>
      <c r="D985" s="2"/>
      <c r="F985" s="6"/>
      <c r="G985" s="151"/>
      <c r="H985" s="151"/>
      <c r="I985" s="6"/>
      <c r="J985" s="6"/>
      <c r="K985" s="6"/>
      <c r="L985" s="6"/>
      <c r="M985" s="6"/>
    </row>
    <row r="986" spans="1:13">
      <c r="A986" s="6"/>
      <c r="B986" s="14"/>
      <c r="C986" s="14"/>
      <c r="D986" s="2"/>
      <c r="F986" s="6"/>
      <c r="G986" s="151"/>
      <c r="H986" s="151"/>
      <c r="I986" s="6"/>
      <c r="J986" s="6"/>
      <c r="K986" s="6"/>
      <c r="L986" s="6"/>
      <c r="M986" s="6"/>
    </row>
    <row r="987" spans="1:13">
      <c r="A987" s="6"/>
      <c r="B987" s="14"/>
      <c r="C987" s="14"/>
      <c r="D987" s="2"/>
      <c r="F987" s="6"/>
      <c r="G987" s="151"/>
      <c r="H987" s="151"/>
      <c r="I987" s="6"/>
      <c r="J987" s="6"/>
      <c r="K987" s="6"/>
      <c r="L987" s="6"/>
      <c r="M987" s="6"/>
    </row>
    <row r="988" spans="1:13">
      <c r="A988" s="6"/>
      <c r="B988" s="14"/>
      <c r="C988" s="14"/>
      <c r="D988" s="2"/>
      <c r="F988" s="6"/>
      <c r="G988" s="151"/>
      <c r="H988" s="151"/>
      <c r="I988" s="6"/>
      <c r="J988" s="6"/>
      <c r="K988" s="6"/>
      <c r="L988" s="6"/>
      <c r="M988" s="6"/>
    </row>
    <row r="989" spans="1:13">
      <c r="A989" s="6"/>
      <c r="B989" s="14"/>
      <c r="C989" s="14"/>
      <c r="D989" s="2"/>
      <c r="F989" s="6"/>
      <c r="G989" s="151"/>
      <c r="H989" s="151"/>
      <c r="I989" s="6"/>
      <c r="J989" s="6"/>
      <c r="K989" s="6"/>
      <c r="L989" s="6"/>
      <c r="M989" s="6"/>
    </row>
    <row r="990" spans="1:13">
      <c r="A990" s="6"/>
      <c r="B990" s="14"/>
      <c r="C990" s="14"/>
      <c r="D990" s="2"/>
      <c r="F990" s="6"/>
      <c r="G990" s="151"/>
      <c r="H990" s="151"/>
      <c r="I990" s="6"/>
      <c r="J990" s="6"/>
      <c r="K990" s="6"/>
      <c r="L990" s="6"/>
      <c r="M990" s="6"/>
    </row>
    <row r="991" spans="1:13">
      <c r="A991" s="6"/>
      <c r="B991" s="14"/>
      <c r="C991" s="14"/>
      <c r="D991" s="2"/>
      <c r="F991" s="6"/>
      <c r="G991" s="151"/>
      <c r="H991" s="151"/>
      <c r="I991" s="6"/>
      <c r="J991" s="6"/>
      <c r="K991" s="6"/>
      <c r="L991" s="6"/>
      <c r="M991" s="6"/>
    </row>
    <row r="992" spans="1:13">
      <c r="A992" s="6"/>
      <c r="B992" s="14"/>
      <c r="C992" s="14"/>
      <c r="D992" s="2"/>
      <c r="F992" s="6"/>
      <c r="G992" s="151"/>
      <c r="H992" s="151"/>
      <c r="I992" s="6"/>
      <c r="J992" s="6"/>
      <c r="K992" s="6"/>
      <c r="L992" s="6"/>
      <c r="M992" s="6"/>
    </row>
    <row r="993" spans="1:13">
      <c r="A993" s="6"/>
      <c r="B993" s="14"/>
      <c r="C993" s="14"/>
      <c r="D993" s="2"/>
      <c r="F993" s="6"/>
      <c r="G993" s="151"/>
      <c r="H993" s="151"/>
      <c r="I993" s="6"/>
      <c r="J993" s="6"/>
      <c r="K993" s="6"/>
      <c r="L993" s="6"/>
      <c r="M993" s="6"/>
    </row>
    <row r="994" spans="1:13">
      <c r="A994" s="6"/>
      <c r="B994" s="14"/>
      <c r="C994" s="14"/>
      <c r="D994" s="2"/>
      <c r="F994" s="6"/>
      <c r="G994" s="151"/>
      <c r="H994" s="151"/>
      <c r="I994" s="6"/>
      <c r="J994" s="6"/>
      <c r="K994" s="6"/>
      <c r="L994" s="6"/>
      <c r="M994" s="6"/>
    </row>
    <row r="995" spans="1:13">
      <c r="A995" s="6"/>
      <c r="B995" s="14"/>
      <c r="C995" s="14"/>
      <c r="D995" s="2"/>
      <c r="F995" s="6"/>
      <c r="G995" s="151"/>
      <c r="H995" s="151"/>
      <c r="I995" s="6"/>
      <c r="J995" s="6"/>
      <c r="K995" s="6"/>
      <c r="L995" s="6"/>
      <c r="M995" s="6"/>
    </row>
    <row r="996" spans="1:13">
      <c r="A996" s="6"/>
      <c r="B996" s="14"/>
      <c r="C996" s="14"/>
      <c r="D996" s="2"/>
      <c r="F996" s="6"/>
      <c r="G996" s="151"/>
      <c r="H996" s="151"/>
      <c r="I996" s="6"/>
      <c r="J996" s="6"/>
      <c r="K996" s="6"/>
      <c r="L996" s="6"/>
      <c r="M996" s="6"/>
    </row>
    <row r="997" spans="1:13">
      <c r="A997" s="6"/>
      <c r="B997" s="14"/>
      <c r="C997" s="14"/>
      <c r="D997" s="2"/>
      <c r="F997" s="6"/>
      <c r="G997" s="151"/>
      <c r="H997" s="151"/>
      <c r="I997" s="6"/>
      <c r="J997" s="6"/>
      <c r="K997" s="6"/>
      <c r="L997" s="6"/>
      <c r="M997" s="6"/>
    </row>
    <row r="998" spans="1:13">
      <c r="A998" s="6"/>
      <c r="B998" s="14"/>
      <c r="C998" s="14"/>
      <c r="D998" s="2"/>
      <c r="F998" s="6"/>
      <c r="G998" s="151"/>
      <c r="H998" s="151"/>
      <c r="I998" s="6"/>
      <c r="J998" s="6"/>
      <c r="K998" s="6"/>
      <c r="L998" s="6"/>
      <c r="M998" s="6"/>
    </row>
    <row r="999" spans="1:13">
      <c r="A999" s="6"/>
      <c r="B999" s="14"/>
      <c r="C999" s="14"/>
      <c r="D999" s="2"/>
      <c r="F999" s="6"/>
      <c r="G999" s="151"/>
      <c r="H999" s="151"/>
      <c r="I999" s="6"/>
      <c r="J999" s="6"/>
      <c r="K999" s="6"/>
      <c r="L999" s="6"/>
      <c r="M999" s="6"/>
    </row>
    <row r="1000" spans="1:13">
      <c r="A1000" s="6"/>
      <c r="B1000" s="14"/>
      <c r="C1000" s="14"/>
      <c r="D1000" s="2"/>
      <c r="F1000" s="6"/>
      <c r="G1000" s="151"/>
      <c r="H1000" s="151"/>
      <c r="I1000" s="6"/>
      <c r="J1000" s="6"/>
      <c r="K1000" s="6"/>
      <c r="L1000" s="6"/>
      <c r="M1000" s="6"/>
    </row>
    <row r="1001" spans="1:13">
      <c r="A1001" s="6"/>
      <c r="B1001" s="14"/>
      <c r="C1001" s="14"/>
      <c r="D1001" s="2"/>
      <c r="F1001" s="6"/>
      <c r="G1001" s="151"/>
      <c r="H1001" s="151"/>
      <c r="I1001" s="6"/>
      <c r="J1001" s="6"/>
      <c r="K1001" s="6"/>
      <c r="L1001" s="6"/>
      <c r="M1001" s="6"/>
    </row>
    <row r="1002" spans="1:13">
      <c r="A1002" s="6"/>
      <c r="B1002" s="14"/>
      <c r="C1002" s="14"/>
      <c r="D1002" s="2"/>
      <c r="F1002" s="6"/>
      <c r="G1002" s="151"/>
      <c r="H1002" s="151"/>
      <c r="I1002" s="6"/>
      <c r="J1002" s="6"/>
      <c r="K1002" s="6"/>
      <c r="L1002" s="6"/>
      <c r="M1002" s="6"/>
    </row>
    <row r="1003" spans="1:13">
      <c r="A1003" s="6"/>
      <c r="B1003" s="14"/>
      <c r="C1003" s="14"/>
      <c r="D1003" s="2"/>
      <c r="F1003" s="6"/>
      <c r="G1003" s="151"/>
      <c r="H1003" s="151"/>
      <c r="I1003" s="6"/>
      <c r="J1003" s="6"/>
      <c r="K1003" s="6"/>
      <c r="L1003" s="6"/>
      <c r="M1003" s="6"/>
    </row>
    <row r="1004" spans="1:13">
      <c r="A1004" s="6"/>
      <c r="B1004" s="14"/>
      <c r="C1004" s="14"/>
      <c r="D1004" s="2"/>
      <c r="F1004" s="6"/>
      <c r="G1004" s="151"/>
      <c r="H1004" s="151"/>
      <c r="I1004" s="6"/>
      <c r="J1004" s="6"/>
      <c r="K1004" s="6"/>
      <c r="L1004" s="6"/>
      <c r="M1004" s="6"/>
    </row>
    <row r="1005" spans="1:13">
      <c r="A1005" s="6"/>
      <c r="B1005" s="14"/>
      <c r="C1005" s="14"/>
      <c r="D1005" s="2"/>
      <c r="F1005" s="6"/>
      <c r="G1005" s="151"/>
      <c r="H1005" s="151"/>
      <c r="I1005" s="6"/>
      <c r="J1005" s="6"/>
      <c r="K1005" s="6"/>
      <c r="L1005" s="6"/>
      <c r="M1005" s="6"/>
    </row>
    <row r="1006" spans="1:13">
      <c r="A1006" s="6"/>
      <c r="B1006" s="14"/>
      <c r="C1006" s="14"/>
      <c r="D1006" s="2"/>
      <c r="F1006" s="6"/>
      <c r="G1006" s="151"/>
      <c r="H1006" s="151"/>
      <c r="I1006" s="6"/>
      <c r="J1006" s="6"/>
      <c r="K1006" s="6"/>
      <c r="L1006" s="6"/>
      <c r="M1006" s="6"/>
    </row>
    <row r="1007" spans="1:13">
      <c r="A1007" s="6"/>
      <c r="B1007" s="14"/>
      <c r="C1007" s="14"/>
      <c r="D1007" s="2"/>
      <c r="F1007" s="6"/>
      <c r="G1007" s="151"/>
      <c r="H1007" s="151"/>
      <c r="I1007" s="6"/>
      <c r="J1007" s="6"/>
      <c r="K1007" s="6"/>
      <c r="L1007" s="6"/>
      <c r="M1007" s="6"/>
    </row>
    <row r="1008" spans="1:13">
      <c r="A1008" s="6"/>
      <c r="B1008" s="14"/>
      <c r="C1008" s="14"/>
      <c r="D1008" s="2"/>
      <c r="F1008" s="6"/>
      <c r="G1008" s="151"/>
      <c r="H1008" s="151"/>
      <c r="I1008" s="6"/>
      <c r="J1008" s="6"/>
      <c r="K1008" s="6"/>
      <c r="L1008" s="6"/>
      <c r="M1008" s="6"/>
    </row>
    <row r="1009" spans="1:13">
      <c r="A1009" s="6"/>
      <c r="B1009" s="14"/>
      <c r="C1009" s="14"/>
      <c r="D1009" s="2"/>
      <c r="F1009" s="6"/>
      <c r="G1009" s="151"/>
      <c r="H1009" s="151"/>
      <c r="I1009" s="6"/>
      <c r="J1009" s="6"/>
      <c r="K1009" s="6"/>
      <c r="L1009" s="6"/>
      <c r="M1009" s="6"/>
    </row>
    <row r="1010" spans="1:13">
      <c r="A1010" s="6"/>
      <c r="B1010" s="14"/>
      <c r="C1010" s="14"/>
      <c r="D1010" s="2"/>
      <c r="F1010" s="6"/>
      <c r="G1010" s="151"/>
      <c r="H1010" s="151"/>
      <c r="I1010" s="6"/>
      <c r="J1010" s="6"/>
      <c r="K1010" s="6"/>
      <c r="L1010" s="6"/>
      <c r="M1010" s="6"/>
    </row>
    <row r="1011" spans="1:13">
      <c r="A1011" s="6"/>
      <c r="B1011" s="14"/>
      <c r="C1011" s="14"/>
      <c r="D1011" s="2"/>
      <c r="F1011" s="6"/>
      <c r="G1011" s="151"/>
      <c r="H1011" s="151"/>
      <c r="I1011" s="6"/>
      <c r="J1011" s="6"/>
      <c r="K1011" s="6"/>
      <c r="L1011" s="6"/>
      <c r="M1011" s="6"/>
    </row>
    <row r="1012" spans="1:13">
      <c r="A1012" s="6"/>
      <c r="B1012" s="14"/>
      <c r="C1012" s="14"/>
      <c r="D1012" s="2"/>
      <c r="F1012" s="6"/>
      <c r="G1012" s="151"/>
      <c r="H1012" s="151"/>
      <c r="I1012" s="6"/>
      <c r="J1012" s="6"/>
      <c r="K1012" s="6"/>
      <c r="L1012" s="6"/>
      <c r="M1012" s="6"/>
    </row>
    <row r="1013" spans="1:13">
      <c r="A1013" s="6"/>
      <c r="B1013" s="14"/>
      <c r="C1013" s="14"/>
      <c r="D1013" s="2"/>
      <c r="F1013" s="6"/>
      <c r="G1013" s="151"/>
      <c r="H1013" s="151"/>
      <c r="I1013" s="6"/>
      <c r="J1013" s="6"/>
      <c r="K1013" s="6"/>
      <c r="L1013" s="6"/>
      <c r="M1013" s="6"/>
    </row>
    <row r="1014" spans="1:13">
      <c r="A1014" s="6"/>
      <c r="B1014" s="14"/>
      <c r="C1014" s="14"/>
      <c r="D1014" s="2"/>
      <c r="F1014" s="6"/>
      <c r="G1014" s="151"/>
      <c r="H1014" s="151"/>
      <c r="I1014" s="6"/>
      <c r="J1014" s="6"/>
      <c r="K1014" s="6"/>
      <c r="L1014" s="6"/>
      <c r="M1014" s="6"/>
    </row>
    <row r="1015" spans="1:13">
      <c r="A1015" s="6"/>
      <c r="B1015" s="14"/>
      <c r="C1015" s="14"/>
      <c r="D1015" s="2"/>
      <c r="F1015" s="6"/>
      <c r="G1015" s="151"/>
      <c r="H1015" s="151"/>
      <c r="I1015" s="6"/>
      <c r="J1015" s="6"/>
      <c r="K1015" s="6"/>
      <c r="L1015" s="6"/>
      <c r="M1015" s="6"/>
    </row>
    <row r="1016" spans="1:13">
      <c r="A1016" s="6"/>
      <c r="B1016" s="14"/>
      <c r="C1016" s="14"/>
      <c r="D1016" s="2"/>
      <c r="F1016" s="6"/>
      <c r="G1016" s="151"/>
      <c r="H1016" s="151"/>
      <c r="I1016" s="6"/>
      <c r="J1016" s="6"/>
      <c r="K1016" s="6"/>
      <c r="L1016" s="6"/>
      <c r="M1016" s="6"/>
    </row>
    <row r="1017" spans="1:13">
      <c r="A1017" s="6"/>
      <c r="B1017" s="14"/>
      <c r="C1017" s="14"/>
      <c r="D1017" s="2"/>
      <c r="F1017" s="6"/>
      <c r="G1017" s="151"/>
      <c r="H1017" s="151"/>
      <c r="I1017" s="6"/>
      <c r="J1017" s="6"/>
      <c r="K1017" s="6"/>
      <c r="L1017" s="6"/>
      <c r="M1017" s="6"/>
    </row>
    <row r="1018" spans="1:13">
      <c r="A1018" s="6"/>
      <c r="B1018" s="14"/>
      <c r="C1018" s="14"/>
      <c r="D1018" s="2"/>
      <c r="F1018" s="6"/>
      <c r="G1018" s="151"/>
      <c r="H1018" s="151"/>
      <c r="I1018" s="6"/>
      <c r="J1018" s="6"/>
      <c r="K1018" s="6"/>
      <c r="L1018" s="6"/>
      <c r="M1018" s="6"/>
    </row>
    <row r="1019" spans="1:13">
      <c r="A1019" s="6"/>
      <c r="B1019" s="14"/>
      <c r="C1019" s="14"/>
      <c r="D1019" s="2"/>
      <c r="F1019" s="6"/>
      <c r="G1019" s="151"/>
      <c r="H1019" s="151"/>
      <c r="I1019" s="6"/>
      <c r="J1019" s="6"/>
      <c r="K1019" s="6"/>
      <c r="L1019" s="6"/>
      <c r="M1019" s="6"/>
    </row>
    <row r="1020" spans="1:13">
      <c r="A1020" s="6"/>
      <c r="B1020" s="14"/>
      <c r="C1020" s="14"/>
      <c r="D1020" s="2"/>
      <c r="F1020" s="6"/>
      <c r="G1020" s="151"/>
      <c r="H1020" s="151"/>
      <c r="I1020" s="6"/>
      <c r="J1020" s="6"/>
      <c r="K1020" s="6"/>
      <c r="L1020" s="6"/>
      <c r="M1020" s="6"/>
    </row>
    <row r="1021" spans="1:13">
      <c r="A1021" s="6"/>
      <c r="B1021" s="14"/>
      <c r="C1021" s="14"/>
      <c r="D1021" s="2"/>
      <c r="F1021" s="6"/>
      <c r="G1021" s="151"/>
      <c r="H1021" s="151"/>
      <c r="I1021" s="6"/>
      <c r="J1021" s="6"/>
      <c r="K1021" s="6"/>
      <c r="L1021" s="6"/>
      <c r="M1021" s="6"/>
    </row>
    <row r="1022" spans="1:13">
      <c r="A1022" s="6"/>
      <c r="B1022" s="14"/>
      <c r="C1022" s="14"/>
      <c r="D1022" s="2"/>
      <c r="F1022" s="6"/>
      <c r="G1022" s="151"/>
      <c r="H1022" s="151"/>
      <c r="I1022" s="6"/>
      <c r="J1022" s="6"/>
      <c r="K1022" s="6"/>
      <c r="L1022" s="6"/>
      <c r="M1022" s="6"/>
    </row>
    <row r="1023" spans="1:13">
      <c r="A1023" s="6"/>
      <c r="B1023" s="14"/>
      <c r="C1023" s="14"/>
      <c r="D1023" s="2"/>
      <c r="F1023" s="6"/>
      <c r="G1023" s="151"/>
      <c r="H1023" s="151"/>
      <c r="I1023" s="6"/>
      <c r="J1023" s="6"/>
      <c r="K1023" s="6"/>
      <c r="L1023" s="6"/>
      <c r="M1023" s="6"/>
    </row>
    <row r="1024" spans="1:13">
      <c r="A1024" s="6"/>
      <c r="B1024" s="14"/>
      <c r="C1024" s="14"/>
      <c r="D1024" s="2"/>
      <c r="F1024" s="6"/>
      <c r="G1024" s="151"/>
      <c r="H1024" s="151"/>
      <c r="I1024" s="6"/>
      <c r="J1024" s="6"/>
      <c r="K1024" s="6"/>
      <c r="L1024" s="6"/>
      <c r="M1024" s="6"/>
    </row>
    <row r="1025" spans="1:13">
      <c r="A1025" s="6"/>
      <c r="B1025" s="14"/>
      <c r="C1025" s="14"/>
      <c r="D1025" s="2"/>
      <c r="F1025" s="6"/>
      <c r="G1025" s="151"/>
      <c r="H1025" s="151"/>
      <c r="I1025" s="6"/>
      <c r="J1025" s="6"/>
      <c r="K1025" s="6"/>
      <c r="L1025" s="6"/>
      <c r="M1025" s="6"/>
    </row>
    <row r="1026" spans="1:13">
      <c r="A1026" s="6"/>
      <c r="B1026" s="14"/>
      <c r="C1026" s="14"/>
      <c r="D1026" s="2"/>
      <c r="F1026" s="6"/>
      <c r="G1026" s="151"/>
      <c r="H1026" s="151"/>
      <c r="I1026" s="6"/>
      <c r="J1026" s="6"/>
      <c r="K1026" s="6"/>
      <c r="L1026" s="6"/>
      <c r="M1026" s="6"/>
    </row>
    <row r="1027" spans="1:13">
      <c r="A1027" s="6"/>
      <c r="B1027" s="14"/>
      <c r="C1027" s="14"/>
      <c r="D1027" s="2"/>
      <c r="F1027" s="6"/>
      <c r="G1027" s="151"/>
    </row>
    <row r="1028" spans="1:13">
      <c r="B1028" s="14"/>
      <c r="C1028" s="14"/>
      <c r="D1028" s="2"/>
      <c r="F1028" s="6"/>
    </row>
    <row r="1029" spans="1:13">
      <c r="B1029" s="14"/>
      <c r="C1029" s="14"/>
      <c r="D1029" s="2"/>
      <c r="F1029" s="6"/>
    </row>
    <row r="1030" spans="1:13">
      <c r="B1030" s="14"/>
      <c r="C1030" s="14"/>
      <c r="D1030" s="2"/>
      <c r="F1030" s="6"/>
    </row>
    <row r="1031" spans="1:13">
      <c r="B1031" s="14"/>
      <c r="C1031" s="14"/>
      <c r="D1031" s="2"/>
      <c r="F1031" s="6"/>
    </row>
    <row r="1032" spans="1:13">
      <c r="B1032" s="14"/>
      <c r="C1032" s="14"/>
      <c r="D1032" s="2"/>
      <c r="F1032" s="6"/>
    </row>
    <row r="1033" spans="1:13">
      <c r="B1033" s="14"/>
      <c r="C1033" s="14"/>
      <c r="D1033" s="2"/>
      <c r="F1033" s="6"/>
    </row>
    <row r="1034" spans="1:13">
      <c r="B1034" s="14"/>
      <c r="C1034" s="14"/>
      <c r="D1034" s="2"/>
      <c r="F1034" s="6"/>
    </row>
    <row r="1035" spans="1:13">
      <c r="B1035" s="14"/>
      <c r="C1035" s="14"/>
      <c r="D1035" s="2"/>
      <c r="F1035" s="6"/>
    </row>
    <row r="1036" spans="1:13">
      <c r="B1036" s="14"/>
      <c r="C1036" s="14"/>
      <c r="D1036" s="2"/>
      <c r="F1036" s="6"/>
    </row>
    <row r="1037" spans="1:13">
      <c r="B1037" s="14"/>
      <c r="C1037" s="14"/>
      <c r="D1037" s="2"/>
      <c r="F1037" s="6"/>
    </row>
    <row r="1038" spans="1:13" s="6" customFormat="1">
      <c r="A1038" s="8"/>
      <c r="B1038" s="14"/>
      <c r="C1038" s="14"/>
      <c r="D1038" s="2"/>
      <c r="G1038" s="152"/>
      <c r="H1038" s="151"/>
    </row>
    <row r="1039" spans="1:13" s="6" customFormat="1">
      <c r="B1039" s="14"/>
      <c r="C1039" s="14"/>
      <c r="D1039" s="2"/>
      <c r="G1039" s="151"/>
      <c r="H1039" s="151"/>
    </row>
    <row r="1040" spans="1:13" s="6" customFormat="1">
      <c r="B1040" s="14"/>
      <c r="C1040" s="14"/>
      <c r="D1040" s="2"/>
      <c r="G1040" s="151"/>
      <c r="H1040" s="151"/>
    </row>
    <row r="1041" spans="1:8" s="6" customFormat="1">
      <c r="B1041" s="14"/>
      <c r="C1041" s="14"/>
      <c r="D1041" s="2"/>
      <c r="G1041" s="151"/>
      <c r="H1041" s="151"/>
    </row>
    <row r="1042" spans="1:8" s="6" customFormat="1">
      <c r="B1042" s="14"/>
      <c r="C1042" s="14"/>
      <c r="D1042" s="2"/>
      <c r="G1042" s="151"/>
      <c r="H1042" s="151"/>
    </row>
    <row r="1043" spans="1:8" s="6" customFormat="1">
      <c r="B1043" s="14"/>
      <c r="C1043" s="14"/>
      <c r="D1043" s="2"/>
      <c r="G1043" s="151"/>
      <c r="H1043" s="151"/>
    </row>
    <row r="1044" spans="1:8" s="6" customFormat="1">
      <c r="B1044" s="14"/>
      <c r="C1044" s="14"/>
      <c r="D1044" s="2"/>
      <c r="G1044" s="151"/>
      <c r="H1044" s="151"/>
    </row>
    <row r="1045" spans="1:8" s="6" customFormat="1">
      <c r="B1045" s="14"/>
      <c r="C1045" s="14"/>
      <c r="D1045" s="2"/>
      <c r="G1045" s="151"/>
      <c r="H1045" s="151"/>
    </row>
    <row r="1046" spans="1:8" s="6" customFormat="1">
      <c r="B1046" s="14"/>
      <c r="C1046" s="14"/>
      <c r="D1046" s="2"/>
      <c r="G1046" s="151"/>
      <c r="H1046" s="151"/>
    </row>
    <row r="1047" spans="1:8" s="6" customFormat="1">
      <c r="B1047" s="14"/>
      <c r="C1047" s="14"/>
      <c r="D1047" s="2"/>
      <c r="G1047" s="151"/>
      <c r="H1047" s="151"/>
    </row>
    <row r="1048" spans="1:8" s="6" customFormat="1">
      <c r="B1048" s="14"/>
      <c r="C1048" s="14"/>
      <c r="D1048" s="2"/>
      <c r="G1048" s="151"/>
      <c r="H1048" s="151"/>
    </row>
    <row r="1049" spans="1:8" s="6" customFormat="1">
      <c r="B1049" s="14"/>
      <c r="C1049" s="14"/>
      <c r="D1049" s="2"/>
      <c r="G1049" s="151"/>
      <c r="H1049" s="151"/>
    </row>
    <row r="1050" spans="1:8" s="6" customFormat="1">
      <c r="B1050" s="14"/>
      <c r="C1050" s="14"/>
      <c r="D1050" s="2"/>
      <c r="G1050" s="151"/>
      <c r="H1050" s="151"/>
    </row>
    <row r="1051" spans="1:8" s="6" customFormat="1">
      <c r="B1051" s="14"/>
      <c r="C1051" s="14"/>
      <c r="D1051" s="2"/>
      <c r="G1051" s="151"/>
      <c r="H1051" s="151"/>
    </row>
    <row r="1052" spans="1:8">
      <c r="A1052" s="6"/>
      <c r="B1052" s="14"/>
      <c r="C1052" s="14"/>
      <c r="D1052" s="2"/>
      <c r="F1052" s="6"/>
      <c r="G1052" s="151"/>
    </row>
  </sheetData>
  <autoFilter ref="A1:F164" xr:uid="{00000000-0009-0000-0000-00000A000000}"/>
  <mergeCells count="9">
    <mergeCell ref="A165:E165"/>
    <mergeCell ref="A166:F166"/>
    <mergeCell ref="A173:F173"/>
    <mergeCell ref="A167:E167"/>
    <mergeCell ref="A168:E168"/>
    <mergeCell ref="A169:E169"/>
    <mergeCell ref="A170:E170"/>
    <mergeCell ref="A171:F171"/>
    <mergeCell ref="A172:F17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74F6-2AAD-45AB-B9E9-2590C792A2E0}">
  <sheetPr codeName="Folha7">
    <tabColor rgb="FF0070C0"/>
    <pageSetUpPr fitToPage="1"/>
  </sheetPr>
  <dimension ref="A1:H182"/>
  <sheetViews>
    <sheetView showGridLines="0" zoomScaleNormal="100" zoomScaleSheetLayoutView="100" workbookViewId="0">
      <selection activeCell="J14" sqref="J14"/>
    </sheetView>
  </sheetViews>
  <sheetFormatPr defaultColWidth="15.28515625" defaultRowHeight="12.75"/>
  <cols>
    <col min="1" max="1" width="15.42578125" style="3" customWidth="1"/>
    <col min="2" max="2" width="57.42578125" style="3" customWidth="1"/>
    <col min="3" max="3" width="50.85546875" style="271" customWidth="1"/>
    <col min="4" max="6" width="15.28515625" style="3"/>
    <col min="7" max="7" width="19.85546875" style="3" customWidth="1"/>
    <col min="8" max="8" width="16.140625" style="3" bestFit="1" customWidth="1"/>
    <col min="9" max="16384" width="15.28515625" style="3"/>
  </cols>
  <sheetData>
    <row r="1" spans="1:8" s="6" customFormat="1" ht="26.25" thickBot="1">
      <c r="A1" s="15" t="s">
        <v>171</v>
      </c>
      <c r="B1" s="15" t="s">
        <v>698</v>
      </c>
      <c r="C1" s="269" t="s">
        <v>699</v>
      </c>
      <c r="D1" s="15" t="s">
        <v>341</v>
      </c>
      <c r="E1" s="15" t="s">
        <v>700</v>
      </c>
      <c r="F1" s="15" t="s">
        <v>701</v>
      </c>
      <c r="G1" s="171" t="s">
        <v>702</v>
      </c>
      <c r="H1" s="171" t="s">
        <v>695</v>
      </c>
    </row>
    <row r="2" spans="1:8" s="6" customFormat="1" ht="13.5" thickBot="1">
      <c r="A2" s="201">
        <v>1</v>
      </c>
      <c r="B2" s="202" t="s">
        <v>703</v>
      </c>
      <c r="C2" s="202"/>
      <c r="D2" s="204"/>
      <c r="E2" s="205"/>
      <c r="F2" s="204"/>
      <c r="G2" s="204"/>
      <c r="H2" s="203"/>
    </row>
    <row r="3" spans="1:8" s="6" customFormat="1" ht="25.5">
      <c r="A3" s="206" t="s">
        <v>704</v>
      </c>
      <c r="B3" s="207" t="s">
        <v>705</v>
      </c>
      <c r="C3" s="207" t="s">
        <v>706</v>
      </c>
      <c r="D3" s="208" t="s">
        <v>206</v>
      </c>
      <c r="E3" s="208" t="s">
        <v>422</v>
      </c>
      <c r="F3" s="208">
        <v>5</v>
      </c>
      <c r="G3" s="40">
        <v>921.51</v>
      </c>
      <c r="H3" s="40">
        <f>F3*G3</f>
        <v>4607.55</v>
      </c>
    </row>
    <row r="4" spans="1:8" s="6" customFormat="1" ht="25.5">
      <c r="A4" s="206" t="s">
        <v>707</v>
      </c>
      <c r="B4" s="207" t="s">
        <v>551</v>
      </c>
      <c r="C4" s="207" t="s">
        <v>552</v>
      </c>
      <c r="D4" s="208" t="s">
        <v>206</v>
      </c>
      <c r="E4" s="208" t="s">
        <v>422</v>
      </c>
      <c r="F4" s="208">
        <v>5</v>
      </c>
      <c r="G4" s="40">
        <v>38.01</v>
      </c>
      <c r="H4" s="40">
        <f t="shared" ref="H4:H66" si="0">F4*G4</f>
        <v>190.04999999999998</v>
      </c>
    </row>
    <row r="5" spans="1:8" s="6" customFormat="1" ht="38.25">
      <c r="A5" s="206" t="s">
        <v>708</v>
      </c>
      <c r="B5" s="207" t="s">
        <v>709</v>
      </c>
      <c r="C5" s="207" t="s">
        <v>710</v>
      </c>
      <c r="D5" s="208" t="s">
        <v>206</v>
      </c>
      <c r="E5" s="208" t="s">
        <v>422</v>
      </c>
      <c r="F5" s="208">
        <v>2</v>
      </c>
      <c r="G5" s="40">
        <v>1499.38</v>
      </c>
      <c r="H5" s="40">
        <f t="shared" si="0"/>
        <v>2998.76</v>
      </c>
    </row>
    <row r="6" spans="1:8" s="6" customFormat="1" ht="38.25">
      <c r="A6" s="206" t="s">
        <v>711</v>
      </c>
      <c r="B6" s="207" t="s">
        <v>712</v>
      </c>
      <c r="C6" s="207" t="s">
        <v>713</v>
      </c>
      <c r="D6" s="208" t="s">
        <v>206</v>
      </c>
      <c r="E6" s="208" t="s">
        <v>422</v>
      </c>
      <c r="F6" s="208">
        <v>2</v>
      </c>
      <c r="G6" s="40">
        <v>2023.2</v>
      </c>
      <c r="H6" s="40">
        <f t="shared" si="0"/>
        <v>4046.4</v>
      </c>
    </row>
    <row r="7" spans="1:8" s="8" customFormat="1" ht="25.5">
      <c r="A7" s="206" t="s">
        <v>714</v>
      </c>
      <c r="B7" s="207" t="s">
        <v>715</v>
      </c>
      <c r="C7" s="207" t="s">
        <v>716</v>
      </c>
      <c r="D7" s="208" t="s">
        <v>206</v>
      </c>
      <c r="E7" s="208" t="s">
        <v>422</v>
      </c>
      <c r="F7" s="208">
        <v>2</v>
      </c>
      <c r="G7" s="40">
        <v>8116.87</v>
      </c>
      <c r="H7" s="40">
        <f t="shared" si="0"/>
        <v>16233.74</v>
      </c>
    </row>
    <row r="8" spans="1:8" s="8" customFormat="1" ht="25.5">
      <c r="A8" s="206" t="s">
        <v>717</v>
      </c>
      <c r="B8" s="207" t="s">
        <v>718</v>
      </c>
      <c r="C8" s="207" t="s">
        <v>719</v>
      </c>
      <c r="D8" s="208" t="s">
        <v>206</v>
      </c>
      <c r="E8" s="208" t="s">
        <v>422</v>
      </c>
      <c r="F8" s="208">
        <v>1</v>
      </c>
      <c r="G8" s="40">
        <v>3186.69</v>
      </c>
      <c r="H8" s="40">
        <f t="shared" si="0"/>
        <v>3186.69</v>
      </c>
    </row>
    <row r="9" spans="1:8" s="8" customFormat="1" ht="25.5">
      <c r="A9" s="206" t="s">
        <v>720</v>
      </c>
      <c r="B9" s="207" t="s">
        <v>553</v>
      </c>
      <c r="C9" s="207" t="s">
        <v>554</v>
      </c>
      <c r="D9" s="208" t="s">
        <v>206</v>
      </c>
      <c r="E9" s="208" t="s">
        <v>422</v>
      </c>
      <c r="F9" s="208">
        <v>10</v>
      </c>
      <c r="G9" s="40">
        <v>23.52</v>
      </c>
      <c r="H9" s="40">
        <f t="shared" si="0"/>
        <v>235.2</v>
      </c>
    </row>
    <row r="10" spans="1:8" s="8" customFormat="1" ht="25.5">
      <c r="A10" s="206" t="s">
        <v>721</v>
      </c>
      <c r="B10" s="207" t="s">
        <v>722</v>
      </c>
      <c r="C10" s="207" t="s">
        <v>723</v>
      </c>
      <c r="D10" s="208" t="s">
        <v>206</v>
      </c>
      <c r="E10" s="208" t="s">
        <v>724</v>
      </c>
      <c r="F10" s="208">
        <v>5</v>
      </c>
      <c r="G10" s="40">
        <v>375.25</v>
      </c>
      <c r="H10" s="40">
        <f t="shared" si="0"/>
        <v>1876.25</v>
      </c>
    </row>
    <row r="11" spans="1:8" s="8" customFormat="1">
      <c r="A11" s="206" t="s">
        <v>725</v>
      </c>
      <c r="B11" s="207" t="s">
        <v>726</v>
      </c>
      <c r="C11" s="207" t="s">
        <v>727</v>
      </c>
      <c r="D11" s="208" t="s">
        <v>206</v>
      </c>
      <c r="E11" s="208" t="s">
        <v>422</v>
      </c>
      <c r="F11" s="208">
        <v>5</v>
      </c>
      <c r="G11" s="40">
        <v>74.37</v>
      </c>
      <c r="H11" s="40">
        <f t="shared" si="0"/>
        <v>371.85</v>
      </c>
    </row>
    <row r="12" spans="1:8" s="8" customFormat="1" ht="25.5">
      <c r="A12" s="206" t="s">
        <v>728</v>
      </c>
      <c r="B12" s="207" t="s">
        <v>729</v>
      </c>
      <c r="C12" s="207" t="s">
        <v>730</v>
      </c>
      <c r="D12" s="208" t="s">
        <v>206</v>
      </c>
      <c r="E12" s="208" t="s">
        <v>422</v>
      </c>
      <c r="F12" s="208">
        <v>1</v>
      </c>
      <c r="G12" s="40">
        <v>151.29</v>
      </c>
      <c r="H12" s="40">
        <f t="shared" si="0"/>
        <v>151.29</v>
      </c>
    </row>
    <row r="13" spans="1:8" ht="38.25">
      <c r="A13" s="206" t="s">
        <v>731</v>
      </c>
      <c r="B13" s="207" t="s">
        <v>732</v>
      </c>
      <c r="C13" s="207" t="s">
        <v>733</v>
      </c>
      <c r="D13" s="208" t="s">
        <v>206</v>
      </c>
      <c r="E13" s="208" t="s">
        <v>422</v>
      </c>
      <c r="F13" s="208">
        <v>1</v>
      </c>
      <c r="G13" s="40">
        <v>219.85</v>
      </c>
      <c r="H13" s="40">
        <f t="shared" si="0"/>
        <v>219.85</v>
      </c>
    </row>
    <row r="14" spans="1:8" ht="25.5">
      <c r="A14" s="206" t="s">
        <v>734</v>
      </c>
      <c r="B14" s="207" t="s">
        <v>735</v>
      </c>
      <c r="C14" s="207" t="s">
        <v>736</v>
      </c>
      <c r="D14" s="208" t="s">
        <v>206</v>
      </c>
      <c r="E14" s="208" t="s">
        <v>422</v>
      </c>
      <c r="F14" s="208">
        <v>1</v>
      </c>
      <c r="G14" s="40">
        <v>354.95</v>
      </c>
      <c r="H14" s="40">
        <f t="shared" si="0"/>
        <v>354.95</v>
      </c>
    </row>
    <row r="15" spans="1:8" ht="25.5">
      <c r="A15" s="206" t="s">
        <v>737</v>
      </c>
      <c r="B15" s="207" t="s">
        <v>738</v>
      </c>
      <c r="C15" s="207" t="s">
        <v>739</v>
      </c>
      <c r="D15" s="208" t="s">
        <v>206</v>
      </c>
      <c r="E15" s="208" t="s">
        <v>422</v>
      </c>
      <c r="F15" s="208">
        <v>1</v>
      </c>
      <c r="G15" s="40">
        <v>557.54</v>
      </c>
      <c r="H15" s="40">
        <f t="shared" si="0"/>
        <v>557.54</v>
      </c>
    </row>
    <row r="16" spans="1:8" ht="38.25">
      <c r="A16" s="206" t="s">
        <v>740</v>
      </c>
      <c r="B16" s="207" t="s">
        <v>555</v>
      </c>
      <c r="C16" s="207" t="s">
        <v>556</v>
      </c>
      <c r="D16" s="208" t="s">
        <v>206</v>
      </c>
      <c r="E16" s="208" t="s">
        <v>422</v>
      </c>
      <c r="F16" s="208">
        <v>2</v>
      </c>
      <c r="G16" s="40">
        <v>168.47</v>
      </c>
      <c r="H16" s="40">
        <f t="shared" si="0"/>
        <v>336.94</v>
      </c>
    </row>
    <row r="17" spans="1:8" ht="38.25">
      <c r="A17" s="206" t="s">
        <v>741</v>
      </c>
      <c r="B17" s="207" t="s">
        <v>742</v>
      </c>
      <c r="C17" s="207" t="s">
        <v>743</v>
      </c>
      <c r="D17" s="208" t="s">
        <v>206</v>
      </c>
      <c r="E17" s="208" t="s">
        <v>422</v>
      </c>
      <c r="F17" s="208">
        <v>2</v>
      </c>
      <c r="G17" s="40">
        <v>3555.37</v>
      </c>
      <c r="H17" s="40">
        <f t="shared" si="0"/>
        <v>7110.74</v>
      </c>
    </row>
    <row r="18" spans="1:8" ht="25.5">
      <c r="A18" s="206" t="s">
        <v>744</v>
      </c>
      <c r="B18" s="207" t="s">
        <v>745</v>
      </c>
      <c r="C18" s="207" t="s">
        <v>746</v>
      </c>
      <c r="D18" s="208" t="s">
        <v>206</v>
      </c>
      <c r="E18" s="208" t="s">
        <v>422</v>
      </c>
      <c r="F18" s="208">
        <v>2</v>
      </c>
      <c r="G18" s="40">
        <v>79.36</v>
      </c>
      <c r="H18" s="40">
        <f t="shared" si="0"/>
        <v>158.72</v>
      </c>
    </row>
    <row r="19" spans="1:8" ht="25.5">
      <c r="A19" s="206" t="s">
        <v>747</v>
      </c>
      <c r="B19" s="207" t="s">
        <v>557</v>
      </c>
      <c r="C19" s="220" t="s">
        <v>558</v>
      </c>
      <c r="D19" s="209" t="s">
        <v>206</v>
      </c>
      <c r="E19" s="208" t="s">
        <v>422</v>
      </c>
      <c r="F19" s="209">
        <v>2</v>
      </c>
      <c r="G19" s="210">
        <v>182.65</v>
      </c>
      <c r="H19" s="40">
        <f t="shared" si="0"/>
        <v>365.3</v>
      </c>
    </row>
    <row r="20" spans="1:8" ht="25.5">
      <c r="A20" s="206" t="s">
        <v>748</v>
      </c>
      <c r="B20" s="207" t="s">
        <v>749</v>
      </c>
      <c r="C20" s="207" t="s">
        <v>750</v>
      </c>
      <c r="D20" s="208" t="s">
        <v>206</v>
      </c>
      <c r="E20" s="208" t="s">
        <v>422</v>
      </c>
      <c r="F20" s="208">
        <v>2</v>
      </c>
      <c r="G20" s="40">
        <v>138.26</v>
      </c>
      <c r="H20" s="40">
        <f t="shared" si="0"/>
        <v>276.52</v>
      </c>
    </row>
    <row r="21" spans="1:8" ht="25.5">
      <c r="A21" s="206" t="s">
        <v>751</v>
      </c>
      <c r="B21" s="207" t="s">
        <v>752</v>
      </c>
      <c r="C21" s="207" t="s">
        <v>753</v>
      </c>
      <c r="D21" s="208" t="s">
        <v>206</v>
      </c>
      <c r="E21" s="208" t="s">
        <v>422</v>
      </c>
      <c r="F21" s="208">
        <v>2</v>
      </c>
      <c r="G21" s="40">
        <v>396.74</v>
      </c>
      <c r="H21" s="40">
        <f t="shared" si="0"/>
        <v>793.48</v>
      </c>
    </row>
    <row r="22" spans="1:8" ht="25.5">
      <c r="A22" s="206" t="s">
        <v>754</v>
      </c>
      <c r="B22" s="207" t="s">
        <v>755</v>
      </c>
      <c r="C22" s="207" t="s">
        <v>756</v>
      </c>
      <c r="D22" s="208" t="s">
        <v>206</v>
      </c>
      <c r="E22" s="208" t="s">
        <v>422</v>
      </c>
      <c r="F22" s="208">
        <v>2</v>
      </c>
      <c r="G22" s="40">
        <v>256.52999999999997</v>
      </c>
      <c r="H22" s="40">
        <f t="shared" si="0"/>
        <v>513.05999999999995</v>
      </c>
    </row>
    <row r="23" spans="1:8" ht="25.5">
      <c r="A23" s="206" t="s">
        <v>757</v>
      </c>
      <c r="B23" s="207" t="s">
        <v>758</v>
      </c>
      <c r="C23" s="207" t="s">
        <v>759</v>
      </c>
      <c r="D23" s="208" t="s">
        <v>206</v>
      </c>
      <c r="E23" s="208" t="s">
        <v>422</v>
      </c>
      <c r="F23" s="208">
        <v>2</v>
      </c>
      <c r="G23" s="40">
        <v>395.2</v>
      </c>
      <c r="H23" s="40">
        <f t="shared" si="0"/>
        <v>790.4</v>
      </c>
    </row>
    <row r="24" spans="1:8">
      <c r="A24" s="206" t="s">
        <v>760</v>
      </c>
      <c r="B24" s="207" t="s">
        <v>559</v>
      </c>
      <c r="C24" s="207" t="s">
        <v>560</v>
      </c>
      <c r="D24" s="208" t="s">
        <v>206</v>
      </c>
      <c r="E24" s="208" t="s">
        <v>422</v>
      </c>
      <c r="F24" s="208">
        <v>4</v>
      </c>
      <c r="G24" s="40">
        <v>95.2</v>
      </c>
      <c r="H24" s="40">
        <f t="shared" si="0"/>
        <v>380.8</v>
      </c>
    </row>
    <row r="25" spans="1:8" ht="13.5" thickBot="1">
      <c r="A25" s="206" t="s">
        <v>761</v>
      </c>
      <c r="B25" s="211" t="s">
        <v>561</v>
      </c>
      <c r="C25" s="207" t="s">
        <v>562</v>
      </c>
      <c r="D25" s="212" t="s">
        <v>206</v>
      </c>
      <c r="E25" s="208" t="s">
        <v>422</v>
      </c>
      <c r="F25" s="212">
        <v>4</v>
      </c>
      <c r="G25" s="213">
        <v>228.53</v>
      </c>
      <c r="H25" s="40">
        <f t="shared" si="0"/>
        <v>914.12</v>
      </c>
    </row>
    <row r="26" spans="1:8" ht="13.5" thickBot="1">
      <c r="A26" s="214">
        <v>2</v>
      </c>
      <c r="B26" s="215" t="s">
        <v>762</v>
      </c>
      <c r="C26" s="215"/>
      <c r="D26" s="216"/>
      <c r="E26" s="216"/>
      <c r="F26" s="216"/>
      <c r="G26" s="216"/>
      <c r="H26" s="216"/>
    </row>
    <row r="27" spans="1:8">
      <c r="A27" s="206" t="s">
        <v>60</v>
      </c>
      <c r="B27" s="207" t="s">
        <v>563</v>
      </c>
      <c r="C27" s="220" t="s">
        <v>564</v>
      </c>
      <c r="D27" s="209" t="s">
        <v>565</v>
      </c>
      <c r="E27" s="209" t="s">
        <v>566</v>
      </c>
      <c r="F27" s="209">
        <v>20</v>
      </c>
      <c r="G27" s="210">
        <v>22</v>
      </c>
      <c r="H27" s="40">
        <f t="shared" si="0"/>
        <v>440</v>
      </c>
    </row>
    <row r="28" spans="1:8">
      <c r="A28" s="206" t="s">
        <v>73</v>
      </c>
      <c r="B28" s="207" t="s">
        <v>567</v>
      </c>
      <c r="C28" s="220" t="s">
        <v>568</v>
      </c>
      <c r="D28" s="209" t="s">
        <v>206</v>
      </c>
      <c r="E28" s="209" t="s">
        <v>569</v>
      </c>
      <c r="F28" s="209">
        <v>2</v>
      </c>
      <c r="G28" s="210">
        <v>1105.71</v>
      </c>
      <c r="H28" s="40">
        <f t="shared" si="0"/>
        <v>2211.42</v>
      </c>
    </row>
    <row r="29" spans="1:8">
      <c r="A29" s="206" t="s">
        <v>90</v>
      </c>
      <c r="B29" s="207" t="s">
        <v>570</v>
      </c>
      <c r="C29" s="220" t="s">
        <v>571</v>
      </c>
      <c r="D29" s="209" t="s">
        <v>206</v>
      </c>
      <c r="E29" s="209" t="s">
        <v>569</v>
      </c>
      <c r="F29" s="209">
        <v>10</v>
      </c>
      <c r="G29" s="210">
        <v>949.63</v>
      </c>
      <c r="H29" s="40">
        <f t="shared" si="0"/>
        <v>9496.2999999999993</v>
      </c>
    </row>
    <row r="30" spans="1:8">
      <c r="A30" s="206" t="s">
        <v>763</v>
      </c>
      <c r="B30" s="207" t="s">
        <v>572</v>
      </c>
      <c r="C30" s="220" t="s">
        <v>568</v>
      </c>
      <c r="D30" s="209" t="s">
        <v>573</v>
      </c>
      <c r="E30" s="209" t="s">
        <v>358</v>
      </c>
      <c r="F30" s="209">
        <v>136</v>
      </c>
      <c r="G30" s="210">
        <v>37.4</v>
      </c>
      <c r="H30" s="40">
        <f t="shared" si="0"/>
        <v>5086.3999999999996</v>
      </c>
    </row>
    <row r="31" spans="1:8" ht="13.5" thickBot="1">
      <c r="A31" s="206" t="s">
        <v>764</v>
      </c>
      <c r="B31" s="207" t="s">
        <v>574</v>
      </c>
      <c r="C31" s="220" t="s">
        <v>575</v>
      </c>
      <c r="D31" s="209" t="s">
        <v>576</v>
      </c>
      <c r="E31" s="209" t="s">
        <v>358</v>
      </c>
      <c r="F31" s="209">
        <v>113.5</v>
      </c>
      <c r="G31" s="210">
        <v>42.95</v>
      </c>
      <c r="H31" s="40">
        <f t="shared" si="0"/>
        <v>4874.8250000000007</v>
      </c>
    </row>
    <row r="32" spans="1:8" ht="13.5" thickBot="1">
      <c r="A32" s="214">
        <v>3</v>
      </c>
      <c r="B32" s="215" t="s">
        <v>765</v>
      </c>
      <c r="C32" s="215"/>
      <c r="D32" s="216"/>
      <c r="E32" s="216"/>
      <c r="F32" s="216"/>
      <c r="G32" s="216"/>
      <c r="H32" s="216"/>
    </row>
    <row r="33" spans="1:8">
      <c r="A33" s="206" t="s">
        <v>766</v>
      </c>
      <c r="B33" s="207" t="s">
        <v>767</v>
      </c>
      <c r="C33" s="207" t="s">
        <v>768</v>
      </c>
      <c r="D33" s="208" t="s">
        <v>769</v>
      </c>
      <c r="E33" s="208" t="s">
        <v>422</v>
      </c>
      <c r="F33" s="208">
        <v>1</v>
      </c>
      <c r="G33" s="40">
        <v>146.68</v>
      </c>
      <c r="H33" s="40">
        <f t="shared" si="0"/>
        <v>146.68</v>
      </c>
    </row>
    <row r="34" spans="1:8">
      <c r="A34" s="206" t="s">
        <v>770</v>
      </c>
      <c r="B34" s="207" t="s">
        <v>771</v>
      </c>
      <c r="C34" s="207" t="s">
        <v>772</v>
      </c>
      <c r="D34" s="208" t="s">
        <v>773</v>
      </c>
      <c r="E34" s="208" t="s">
        <v>422</v>
      </c>
      <c r="F34" s="208">
        <v>1</v>
      </c>
      <c r="G34" s="40">
        <v>53.31</v>
      </c>
      <c r="H34" s="40">
        <f t="shared" si="0"/>
        <v>53.31</v>
      </c>
    </row>
    <row r="35" spans="1:8">
      <c r="A35" s="206" t="s">
        <v>774</v>
      </c>
      <c r="B35" s="207" t="s">
        <v>775</v>
      </c>
      <c r="C35" s="207" t="s">
        <v>776</v>
      </c>
      <c r="D35" s="208" t="s">
        <v>777</v>
      </c>
      <c r="E35" s="208" t="s">
        <v>422</v>
      </c>
      <c r="F35" s="208">
        <v>1</v>
      </c>
      <c r="G35" s="40">
        <v>264.99</v>
      </c>
      <c r="H35" s="40">
        <f t="shared" si="0"/>
        <v>264.99</v>
      </c>
    </row>
    <row r="36" spans="1:8">
      <c r="A36" s="206" t="s">
        <v>778</v>
      </c>
      <c r="B36" s="207" t="s">
        <v>779</v>
      </c>
      <c r="C36" s="207" t="s">
        <v>780</v>
      </c>
      <c r="D36" s="208" t="s">
        <v>781</v>
      </c>
      <c r="E36" s="208" t="s">
        <v>422</v>
      </c>
      <c r="F36" s="208">
        <v>1</v>
      </c>
      <c r="G36" s="40">
        <v>127.77</v>
      </c>
      <c r="H36" s="40">
        <f t="shared" si="0"/>
        <v>127.77</v>
      </c>
    </row>
    <row r="37" spans="1:8">
      <c r="A37" s="206" t="s">
        <v>782</v>
      </c>
      <c r="B37" s="207" t="s">
        <v>783</v>
      </c>
      <c r="C37" s="207" t="s">
        <v>784</v>
      </c>
      <c r="D37" s="208" t="s">
        <v>785</v>
      </c>
      <c r="E37" s="208" t="s">
        <v>422</v>
      </c>
      <c r="F37" s="208">
        <v>1</v>
      </c>
      <c r="G37" s="40">
        <v>668.46</v>
      </c>
      <c r="H37" s="40">
        <f t="shared" si="0"/>
        <v>668.46</v>
      </c>
    </row>
    <row r="38" spans="1:8">
      <c r="A38" s="206" t="s">
        <v>786</v>
      </c>
      <c r="B38" s="207" t="s">
        <v>787</v>
      </c>
      <c r="C38" s="207" t="s">
        <v>788</v>
      </c>
      <c r="D38" s="208" t="s">
        <v>206</v>
      </c>
      <c r="E38" s="208" t="s">
        <v>422</v>
      </c>
      <c r="F38" s="208">
        <v>6</v>
      </c>
      <c r="G38" s="40">
        <v>451.48</v>
      </c>
      <c r="H38" s="40">
        <f t="shared" si="0"/>
        <v>2708.88</v>
      </c>
    </row>
    <row r="39" spans="1:8" ht="25.5">
      <c r="A39" s="206" t="s">
        <v>789</v>
      </c>
      <c r="B39" s="207" t="s">
        <v>790</v>
      </c>
      <c r="C39" s="207" t="s">
        <v>790</v>
      </c>
      <c r="D39" s="208" t="s">
        <v>206</v>
      </c>
      <c r="E39" s="208" t="s">
        <v>422</v>
      </c>
      <c r="F39" s="208">
        <v>6</v>
      </c>
      <c r="G39" s="40">
        <v>1933.98</v>
      </c>
      <c r="H39" s="40">
        <f t="shared" si="0"/>
        <v>11603.880000000001</v>
      </c>
    </row>
    <row r="40" spans="1:8" ht="63.75">
      <c r="A40" s="206" t="s">
        <v>791</v>
      </c>
      <c r="B40" s="207" t="s">
        <v>792</v>
      </c>
      <c r="C40" s="207" t="s">
        <v>793</v>
      </c>
      <c r="D40" s="208" t="s">
        <v>206</v>
      </c>
      <c r="E40" s="208" t="s">
        <v>422</v>
      </c>
      <c r="F40" s="208">
        <v>8</v>
      </c>
      <c r="G40" s="40">
        <v>1001.35</v>
      </c>
      <c r="H40" s="40">
        <f t="shared" si="0"/>
        <v>8010.8</v>
      </c>
    </row>
    <row r="41" spans="1:8">
      <c r="A41" s="206" t="s">
        <v>794</v>
      </c>
      <c r="B41" s="207" t="s">
        <v>795</v>
      </c>
      <c r="C41" s="207" t="s">
        <v>796</v>
      </c>
      <c r="D41" s="208" t="s">
        <v>206</v>
      </c>
      <c r="E41" s="208" t="s">
        <v>422</v>
      </c>
      <c r="F41" s="208">
        <v>6</v>
      </c>
      <c r="G41" s="40">
        <v>61.75</v>
      </c>
      <c r="H41" s="40">
        <f t="shared" si="0"/>
        <v>370.5</v>
      </c>
    </row>
    <row r="42" spans="1:8" ht="38.25">
      <c r="A42" s="206" t="s">
        <v>797</v>
      </c>
      <c r="B42" s="207" t="s">
        <v>577</v>
      </c>
      <c r="C42" s="207" t="s">
        <v>578</v>
      </c>
      <c r="D42" s="208" t="s">
        <v>579</v>
      </c>
      <c r="E42" s="208" t="s">
        <v>422</v>
      </c>
      <c r="F42" s="208">
        <v>10</v>
      </c>
      <c r="G42" s="40">
        <v>225.13</v>
      </c>
      <c r="H42" s="40">
        <f t="shared" si="0"/>
        <v>2251.3000000000002</v>
      </c>
    </row>
    <row r="43" spans="1:8" ht="25.5">
      <c r="A43" s="206" t="s">
        <v>798</v>
      </c>
      <c r="B43" s="207" t="s">
        <v>799</v>
      </c>
      <c r="C43" s="207" t="s">
        <v>800</v>
      </c>
      <c r="D43" s="208" t="s">
        <v>579</v>
      </c>
      <c r="E43" s="208" t="s">
        <v>422</v>
      </c>
      <c r="F43" s="208">
        <v>10</v>
      </c>
      <c r="G43" s="40">
        <v>225.13</v>
      </c>
      <c r="H43" s="40">
        <f t="shared" si="0"/>
        <v>2251.3000000000002</v>
      </c>
    </row>
    <row r="44" spans="1:8" ht="25.5">
      <c r="A44" s="206" t="s">
        <v>801</v>
      </c>
      <c r="B44" s="207" t="s">
        <v>799</v>
      </c>
      <c r="C44" s="220" t="s">
        <v>802</v>
      </c>
      <c r="D44" s="208" t="s">
        <v>579</v>
      </c>
      <c r="E44" s="208" t="s">
        <v>422</v>
      </c>
      <c r="F44" s="208">
        <v>10</v>
      </c>
      <c r="G44" s="40">
        <v>225.13</v>
      </c>
      <c r="H44" s="40">
        <f t="shared" si="0"/>
        <v>2251.3000000000002</v>
      </c>
    </row>
    <row r="45" spans="1:8" ht="39" thickBot="1">
      <c r="A45" s="206" t="s">
        <v>803</v>
      </c>
      <c r="B45" s="207" t="s">
        <v>799</v>
      </c>
      <c r="C45" s="220" t="s">
        <v>804</v>
      </c>
      <c r="D45" s="208" t="s">
        <v>579</v>
      </c>
      <c r="E45" s="208" t="s">
        <v>422</v>
      </c>
      <c r="F45" s="208">
        <v>10</v>
      </c>
      <c r="G45" s="40">
        <v>225.13</v>
      </c>
      <c r="H45" s="40">
        <f t="shared" si="0"/>
        <v>2251.3000000000002</v>
      </c>
    </row>
    <row r="46" spans="1:8" ht="13.5" thickBot="1">
      <c r="A46" s="217">
        <v>4</v>
      </c>
      <c r="B46" s="218" t="s">
        <v>805</v>
      </c>
      <c r="C46" s="215"/>
      <c r="D46" s="219"/>
      <c r="E46" s="219"/>
      <c r="F46" s="219"/>
      <c r="G46" s="219"/>
      <c r="H46" s="216"/>
    </row>
    <row r="47" spans="1:8" ht="38.25">
      <c r="A47" s="206" t="s">
        <v>119</v>
      </c>
      <c r="B47" s="207" t="s">
        <v>580</v>
      </c>
      <c r="C47" s="220" t="s">
        <v>581</v>
      </c>
      <c r="D47" s="209" t="s">
        <v>206</v>
      </c>
      <c r="E47" s="209" t="s">
        <v>422</v>
      </c>
      <c r="F47" s="209">
        <v>30</v>
      </c>
      <c r="G47" s="210">
        <v>287.27999999999997</v>
      </c>
      <c r="H47" s="40">
        <f t="shared" si="0"/>
        <v>8618.4</v>
      </c>
    </row>
    <row r="48" spans="1:8" ht="25.5">
      <c r="A48" s="206" t="s">
        <v>131</v>
      </c>
      <c r="B48" s="207" t="s">
        <v>582</v>
      </c>
      <c r="C48" s="220" t="s">
        <v>583</v>
      </c>
      <c r="D48" s="209" t="s">
        <v>206</v>
      </c>
      <c r="E48" s="209" t="s">
        <v>422</v>
      </c>
      <c r="F48" s="209">
        <v>50</v>
      </c>
      <c r="G48" s="210">
        <v>167.43</v>
      </c>
      <c r="H48" s="40">
        <f t="shared" si="0"/>
        <v>8371.5</v>
      </c>
    </row>
    <row r="49" spans="1:8">
      <c r="A49" s="206" t="s">
        <v>806</v>
      </c>
      <c r="B49" s="207" t="s">
        <v>584</v>
      </c>
      <c r="C49" s="220" t="s">
        <v>585</v>
      </c>
      <c r="D49" s="209" t="s">
        <v>206</v>
      </c>
      <c r="E49" s="209" t="s">
        <v>422</v>
      </c>
      <c r="F49" s="209">
        <v>50</v>
      </c>
      <c r="G49" s="210">
        <v>17</v>
      </c>
      <c r="H49" s="40">
        <f t="shared" si="0"/>
        <v>850</v>
      </c>
    </row>
    <row r="50" spans="1:8">
      <c r="A50" s="206" t="s">
        <v>807</v>
      </c>
      <c r="B50" s="207" t="s">
        <v>586</v>
      </c>
      <c r="C50" s="220" t="s">
        <v>585</v>
      </c>
      <c r="D50" s="209" t="s">
        <v>206</v>
      </c>
      <c r="E50" s="209" t="s">
        <v>422</v>
      </c>
      <c r="F50" s="209">
        <v>300</v>
      </c>
      <c r="G50" s="210">
        <v>27.2</v>
      </c>
      <c r="H50" s="40">
        <f t="shared" si="0"/>
        <v>8160</v>
      </c>
    </row>
    <row r="51" spans="1:8">
      <c r="A51" s="206" t="s">
        <v>808</v>
      </c>
      <c r="B51" s="207" t="s">
        <v>587</v>
      </c>
      <c r="C51" s="220" t="s">
        <v>588</v>
      </c>
      <c r="D51" s="209" t="s">
        <v>206</v>
      </c>
      <c r="E51" s="209" t="s">
        <v>422</v>
      </c>
      <c r="F51" s="209">
        <v>200</v>
      </c>
      <c r="G51" s="210">
        <v>80.06</v>
      </c>
      <c r="H51" s="40">
        <f t="shared" si="0"/>
        <v>16012</v>
      </c>
    </row>
    <row r="52" spans="1:8">
      <c r="A52" s="206" t="s">
        <v>809</v>
      </c>
      <c r="B52" s="207" t="s">
        <v>810</v>
      </c>
      <c r="C52" s="220" t="s">
        <v>811</v>
      </c>
      <c r="D52" s="209" t="s">
        <v>206</v>
      </c>
      <c r="E52" s="209" t="s">
        <v>422</v>
      </c>
      <c r="F52" s="209">
        <v>5</v>
      </c>
      <c r="G52" s="210">
        <v>7191.18</v>
      </c>
      <c r="H52" s="40">
        <f t="shared" si="0"/>
        <v>35955.9</v>
      </c>
    </row>
    <row r="53" spans="1:8">
      <c r="A53" s="206" t="s">
        <v>812</v>
      </c>
      <c r="B53" s="207" t="s">
        <v>813</v>
      </c>
      <c r="C53" s="220" t="s">
        <v>814</v>
      </c>
      <c r="D53" s="209" t="s">
        <v>206</v>
      </c>
      <c r="E53" s="209" t="s">
        <v>422</v>
      </c>
      <c r="F53" s="209">
        <v>5</v>
      </c>
      <c r="G53" s="210">
        <v>5219.91</v>
      </c>
      <c r="H53" s="40">
        <f t="shared" si="0"/>
        <v>26099.55</v>
      </c>
    </row>
    <row r="54" spans="1:8">
      <c r="A54" s="206" t="s">
        <v>815</v>
      </c>
      <c r="B54" s="207" t="s">
        <v>589</v>
      </c>
      <c r="C54" s="220" t="s">
        <v>590</v>
      </c>
      <c r="D54" s="209" t="s">
        <v>206</v>
      </c>
      <c r="E54" s="209" t="s">
        <v>422</v>
      </c>
      <c r="F54" s="209">
        <v>20</v>
      </c>
      <c r="G54" s="210">
        <v>35.42</v>
      </c>
      <c r="H54" s="40">
        <f t="shared" si="0"/>
        <v>708.40000000000009</v>
      </c>
    </row>
    <row r="55" spans="1:8">
      <c r="A55" s="206" t="s">
        <v>816</v>
      </c>
      <c r="B55" s="207" t="s">
        <v>591</v>
      </c>
      <c r="C55" s="220" t="s">
        <v>592</v>
      </c>
      <c r="D55" s="209" t="s">
        <v>593</v>
      </c>
      <c r="E55" s="209" t="s">
        <v>422</v>
      </c>
      <c r="F55" s="209">
        <v>5</v>
      </c>
      <c r="G55" s="210">
        <v>39</v>
      </c>
      <c r="H55" s="40">
        <f t="shared" si="0"/>
        <v>195</v>
      </c>
    </row>
    <row r="56" spans="1:8" ht="13.5" thickBot="1">
      <c r="A56" s="206" t="s">
        <v>817</v>
      </c>
      <c r="B56" s="207" t="s">
        <v>818</v>
      </c>
      <c r="C56" s="220" t="s">
        <v>819</v>
      </c>
      <c r="D56" s="209" t="s">
        <v>820</v>
      </c>
      <c r="E56" s="209" t="s">
        <v>422</v>
      </c>
      <c r="F56" s="209">
        <v>5</v>
      </c>
      <c r="G56" s="210">
        <v>4634</v>
      </c>
      <c r="H56" s="40">
        <f t="shared" si="0"/>
        <v>23170</v>
      </c>
    </row>
    <row r="57" spans="1:8" ht="13.5" thickBot="1">
      <c r="A57" s="217">
        <v>5</v>
      </c>
      <c r="B57" s="218" t="s">
        <v>821</v>
      </c>
      <c r="C57" s="215"/>
      <c r="D57" s="219"/>
      <c r="E57" s="219"/>
      <c r="F57" s="219"/>
      <c r="G57" s="219"/>
      <c r="H57" s="216"/>
    </row>
    <row r="58" spans="1:8">
      <c r="A58" s="206" t="s">
        <v>822</v>
      </c>
      <c r="B58" s="207" t="s">
        <v>594</v>
      </c>
      <c r="C58" s="220" t="s">
        <v>594</v>
      </c>
      <c r="D58" s="209" t="s">
        <v>595</v>
      </c>
      <c r="E58" s="209" t="s">
        <v>422</v>
      </c>
      <c r="F58" s="209">
        <v>18</v>
      </c>
      <c r="G58" s="210">
        <v>32.36</v>
      </c>
      <c r="H58" s="40">
        <f t="shared" si="0"/>
        <v>582.48</v>
      </c>
    </row>
    <row r="59" spans="1:8">
      <c r="A59" s="206" t="s">
        <v>823</v>
      </c>
      <c r="B59" s="207" t="s">
        <v>596</v>
      </c>
      <c r="C59" s="220" t="s">
        <v>596</v>
      </c>
      <c r="D59" s="209" t="s">
        <v>597</v>
      </c>
      <c r="E59" s="209" t="s">
        <v>422</v>
      </c>
      <c r="F59" s="209">
        <v>18</v>
      </c>
      <c r="G59" s="210">
        <v>16.079999999999998</v>
      </c>
      <c r="H59" s="40">
        <f t="shared" si="0"/>
        <v>289.43999999999994</v>
      </c>
    </row>
    <row r="60" spans="1:8">
      <c r="A60" s="206" t="s">
        <v>824</v>
      </c>
      <c r="B60" s="207" t="s">
        <v>825</v>
      </c>
      <c r="C60" s="220" t="s">
        <v>825</v>
      </c>
      <c r="D60" s="209" t="s">
        <v>826</v>
      </c>
      <c r="E60" s="209" t="s">
        <v>422</v>
      </c>
      <c r="F60" s="209">
        <v>18</v>
      </c>
      <c r="G60" s="210">
        <v>54.04</v>
      </c>
      <c r="H60" s="40">
        <f t="shared" si="0"/>
        <v>972.72</v>
      </c>
    </row>
    <row r="61" spans="1:8">
      <c r="A61" s="206" t="s">
        <v>827</v>
      </c>
      <c r="B61" s="207" t="s">
        <v>596</v>
      </c>
      <c r="C61" s="220" t="s">
        <v>828</v>
      </c>
      <c r="D61" s="209" t="s">
        <v>829</v>
      </c>
      <c r="E61" s="209" t="s">
        <v>422</v>
      </c>
      <c r="F61" s="209">
        <v>18</v>
      </c>
      <c r="G61" s="210">
        <v>5.48</v>
      </c>
      <c r="H61" s="40">
        <f t="shared" si="0"/>
        <v>98.640000000000015</v>
      </c>
    </row>
    <row r="62" spans="1:8">
      <c r="A62" s="206" t="s">
        <v>830</v>
      </c>
      <c r="B62" s="207" t="s">
        <v>831</v>
      </c>
      <c r="C62" s="220" t="s">
        <v>832</v>
      </c>
      <c r="D62" s="209" t="s">
        <v>833</v>
      </c>
      <c r="E62" s="209" t="s">
        <v>422</v>
      </c>
      <c r="F62" s="209">
        <v>18</v>
      </c>
      <c r="G62" s="210">
        <v>26.87</v>
      </c>
      <c r="H62" s="40">
        <f t="shared" si="0"/>
        <v>483.66</v>
      </c>
    </row>
    <row r="63" spans="1:8">
      <c r="A63" s="206" t="s">
        <v>834</v>
      </c>
      <c r="B63" s="207" t="s">
        <v>598</v>
      </c>
      <c r="C63" s="220" t="s">
        <v>599</v>
      </c>
      <c r="D63" s="209" t="s">
        <v>600</v>
      </c>
      <c r="E63" s="209" t="s">
        <v>422</v>
      </c>
      <c r="F63" s="209">
        <v>18</v>
      </c>
      <c r="G63" s="210">
        <v>3.05</v>
      </c>
      <c r="H63" s="40">
        <f t="shared" si="0"/>
        <v>54.9</v>
      </c>
    </row>
    <row r="64" spans="1:8">
      <c r="A64" s="206" t="s">
        <v>835</v>
      </c>
      <c r="B64" s="207" t="s">
        <v>601</v>
      </c>
      <c r="C64" s="220" t="s">
        <v>602</v>
      </c>
      <c r="D64" s="209" t="s">
        <v>603</v>
      </c>
      <c r="E64" s="209" t="s">
        <v>422</v>
      </c>
      <c r="F64" s="209">
        <v>18</v>
      </c>
      <c r="G64" s="210">
        <v>5.86</v>
      </c>
      <c r="H64" s="40">
        <f t="shared" si="0"/>
        <v>105.48</v>
      </c>
    </row>
    <row r="65" spans="1:8">
      <c r="A65" s="206" t="s">
        <v>836</v>
      </c>
      <c r="B65" s="207" t="s">
        <v>837</v>
      </c>
      <c r="C65" s="220" t="s">
        <v>838</v>
      </c>
      <c r="D65" s="209" t="s">
        <v>839</v>
      </c>
      <c r="E65" s="209" t="s">
        <v>422</v>
      </c>
      <c r="F65" s="209">
        <v>18</v>
      </c>
      <c r="G65" s="210">
        <v>11.76</v>
      </c>
      <c r="H65" s="40">
        <f t="shared" si="0"/>
        <v>211.68</v>
      </c>
    </row>
    <row r="66" spans="1:8">
      <c r="A66" s="206" t="s">
        <v>840</v>
      </c>
      <c r="B66" s="207" t="s">
        <v>841</v>
      </c>
      <c r="C66" s="220" t="s">
        <v>842</v>
      </c>
      <c r="D66" s="209" t="s">
        <v>843</v>
      </c>
      <c r="E66" s="209" t="s">
        <v>422</v>
      </c>
      <c r="F66" s="209">
        <v>18</v>
      </c>
      <c r="G66" s="210">
        <v>25.95</v>
      </c>
      <c r="H66" s="40">
        <f t="shared" si="0"/>
        <v>467.09999999999997</v>
      </c>
    </row>
    <row r="67" spans="1:8">
      <c r="A67" s="206" t="s">
        <v>844</v>
      </c>
      <c r="B67" s="220" t="s">
        <v>845</v>
      </c>
      <c r="C67" s="220" t="s">
        <v>846</v>
      </c>
      <c r="D67" s="209" t="s">
        <v>847</v>
      </c>
      <c r="E67" s="209" t="s">
        <v>381</v>
      </c>
      <c r="F67" s="209">
        <v>10</v>
      </c>
      <c r="G67" s="210">
        <v>72.89</v>
      </c>
      <c r="H67" s="40">
        <f t="shared" ref="H67:H130" si="1">F67*G67</f>
        <v>728.9</v>
      </c>
    </row>
    <row r="68" spans="1:8" ht="38.25">
      <c r="A68" s="206" t="s">
        <v>848</v>
      </c>
      <c r="B68" s="207" t="s">
        <v>604</v>
      </c>
      <c r="C68" s="220" t="s">
        <v>605</v>
      </c>
      <c r="D68" s="209" t="s">
        <v>606</v>
      </c>
      <c r="E68" s="209" t="s">
        <v>381</v>
      </c>
      <c r="F68" s="209">
        <v>100</v>
      </c>
      <c r="G68" s="210">
        <v>83.66</v>
      </c>
      <c r="H68" s="40">
        <f t="shared" si="1"/>
        <v>8366</v>
      </c>
    </row>
    <row r="69" spans="1:8" ht="38.25">
      <c r="A69" s="206" t="s">
        <v>849</v>
      </c>
      <c r="B69" s="207" t="s">
        <v>607</v>
      </c>
      <c r="C69" s="220" t="s">
        <v>608</v>
      </c>
      <c r="D69" s="209" t="s">
        <v>609</v>
      </c>
      <c r="E69" s="209" t="s">
        <v>381</v>
      </c>
      <c r="F69" s="209">
        <v>100</v>
      </c>
      <c r="G69" s="210">
        <v>40.08</v>
      </c>
      <c r="H69" s="40">
        <f t="shared" si="1"/>
        <v>4008</v>
      </c>
    </row>
    <row r="70" spans="1:8" ht="38.25">
      <c r="A70" s="206" t="s">
        <v>850</v>
      </c>
      <c r="B70" s="207" t="s">
        <v>610</v>
      </c>
      <c r="C70" s="220" t="s">
        <v>851</v>
      </c>
      <c r="D70" s="209" t="s">
        <v>852</v>
      </c>
      <c r="E70" s="209" t="s">
        <v>381</v>
      </c>
      <c r="F70" s="209">
        <v>100</v>
      </c>
      <c r="G70" s="210">
        <v>125.8</v>
      </c>
      <c r="H70" s="40">
        <f t="shared" si="1"/>
        <v>12580</v>
      </c>
    </row>
    <row r="71" spans="1:8" ht="38.25">
      <c r="A71" s="206" t="s">
        <v>853</v>
      </c>
      <c r="B71" s="207" t="s">
        <v>854</v>
      </c>
      <c r="C71" s="220" t="s">
        <v>611</v>
      </c>
      <c r="D71" s="209" t="s">
        <v>612</v>
      </c>
      <c r="E71" s="209" t="s">
        <v>381</v>
      </c>
      <c r="F71" s="209">
        <v>100</v>
      </c>
      <c r="G71" s="210">
        <v>61.65</v>
      </c>
      <c r="H71" s="40">
        <f t="shared" si="1"/>
        <v>6165</v>
      </c>
    </row>
    <row r="72" spans="1:8" ht="38.25">
      <c r="A72" s="206" t="s">
        <v>855</v>
      </c>
      <c r="B72" s="207" t="s">
        <v>613</v>
      </c>
      <c r="C72" s="220" t="s">
        <v>614</v>
      </c>
      <c r="D72" s="209" t="s">
        <v>615</v>
      </c>
      <c r="E72" s="209" t="s">
        <v>381</v>
      </c>
      <c r="F72" s="209">
        <v>100</v>
      </c>
      <c r="G72" s="210">
        <v>104.02</v>
      </c>
      <c r="H72" s="40">
        <f t="shared" si="1"/>
        <v>10402</v>
      </c>
    </row>
    <row r="73" spans="1:8" ht="38.25">
      <c r="A73" s="206" t="s">
        <v>856</v>
      </c>
      <c r="B73" s="221" t="s">
        <v>857</v>
      </c>
      <c r="C73" s="220" t="s">
        <v>858</v>
      </c>
      <c r="D73" s="209" t="s">
        <v>859</v>
      </c>
      <c r="E73" s="209" t="s">
        <v>381</v>
      </c>
      <c r="F73" s="209">
        <v>10</v>
      </c>
      <c r="G73" s="210">
        <v>202.27</v>
      </c>
      <c r="H73" s="40">
        <f t="shared" si="1"/>
        <v>2022.7</v>
      </c>
    </row>
    <row r="74" spans="1:8" ht="38.25">
      <c r="A74" s="206" t="s">
        <v>860</v>
      </c>
      <c r="B74" s="207" t="s">
        <v>861</v>
      </c>
      <c r="C74" s="220" t="s">
        <v>862</v>
      </c>
      <c r="D74" s="209" t="s">
        <v>863</v>
      </c>
      <c r="E74" s="209" t="s">
        <v>381</v>
      </c>
      <c r="F74" s="209">
        <v>10</v>
      </c>
      <c r="G74" s="210">
        <v>98.27</v>
      </c>
      <c r="H74" s="40">
        <f t="shared" si="1"/>
        <v>982.69999999999993</v>
      </c>
    </row>
    <row r="75" spans="1:8" ht="38.25">
      <c r="A75" s="206" t="s">
        <v>864</v>
      </c>
      <c r="B75" s="207" t="s">
        <v>865</v>
      </c>
      <c r="C75" s="220" t="s">
        <v>866</v>
      </c>
      <c r="D75" s="209" t="s">
        <v>867</v>
      </c>
      <c r="E75" s="209" t="s">
        <v>381</v>
      </c>
      <c r="F75" s="209">
        <v>10</v>
      </c>
      <c r="G75" s="210">
        <v>305.5</v>
      </c>
      <c r="H75" s="40">
        <f t="shared" si="1"/>
        <v>3055</v>
      </c>
    </row>
    <row r="76" spans="1:8">
      <c r="A76" s="206" t="s">
        <v>868</v>
      </c>
      <c r="B76" s="207" t="s">
        <v>869</v>
      </c>
      <c r="C76" s="220" t="s">
        <v>870</v>
      </c>
      <c r="D76" s="209" t="s">
        <v>871</v>
      </c>
      <c r="E76" s="209" t="s">
        <v>381</v>
      </c>
      <c r="F76" s="209">
        <v>10</v>
      </c>
      <c r="G76" s="210">
        <v>71.260000000000005</v>
      </c>
      <c r="H76" s="40">
        <f t="shared" si="1"/>
        <v>712.6</v>
      </c>
    </row>
    <row r="77" spans="1:8">
      <c r="A77" s="206" t="s">
        <v>872</v>
      </c>
      <c r="B77" s="207" t="s">
        <v>873</v>
      </c>
      <c r="C77" s="220" t="s">
        <v>874</v>
      </c>
      <c r="D77" s="209" t="s">
        <v>875</v>
      </c>
      <c r="E77" s="209" t="s">
        <v>381</v>
      </c>
      <c r="F77" s="209">
        <v>10</v>
      </c>
      <c r="G77" s="210">
        <v>103.48</v>
      </c>
      <c r="H77" s="40">
        <f t="shared" si="1"/>
        <v>1034.8</v>
      </c>
    </row>
    <row r="78" spans="1:8" ht="13.5" thickBot="1">
      <c r="A78" s="206" t="s">
        <v>876</v>
      </c>
      <c r="B78" s="207" t="s">
        <v>877</v>
      </c>
      <c r="C78" s="220" t="s">
        <v>878</v>
      </c>
      <c r="D78" s="209" t="s">
        <v>879</v>
      </c>
      <c r="E78" s="209" t="s">
        <v>381</v>
      </c>
      <c r="F78" s="209">
        <v>10</v>
      </c>
      <c r="G78" s="210">
        <v>139.74</v>
      </c>
      <c r="H78" s="40">
        <f t="shared" si="1"/>
        <v>1397.4</v>
      </c>
    </row>
    <row r="79" spans="1:8" ht="13.5" thickBot="1">
      <c r="A79" s="214">
        <v>6</v>
      </c>
      <c r="B79" s="215" t="s">
        <v>880</v>
      </c>
      <c r="C79" s="215"/>
      <c r="D79" s="216"/>
      <c r="E79" s="216"/>
      <c r="F79" s="216"/>
      <c r="G79" s="216"/>
      <c r="H79" s="216"/>
    </row>
    <row r="80" spans="1:8" ht="38.25">
      <c r="A80" s="206" t="s">
        <v>881</v>
      </c>
      <c r="B80" s="207" t="s">
        <v>616</v>
      </c>
      <c r="C80" s="220" t="s">
        <v>617</v>
      </c>
      <c r="D80" s="209" t="s">
        <v>618</v>
      </c>
      <c r="E80" s="209" t="s">
        <v>381</v>
      </c>
      <c r="F80" s="209">
        <v>120</v>
      </c>
      <c r="G80" s="210">
        <v>2.4300000000000002</v>
      </c>
      <c r="H80" s="40">
        <f t="shared" si="1"/>
        <v>291.60000000000002</v>
      </c>
    </row>
    <row r="81" spans="1:8" ht="38.25">
      <c r="A81" s="206" t="s">
        <v>882</v>
      </c>
      <c r="B81" s="207" t="s">
        <v>619</v>
      </c>
      <c r="C81" s="220" t="s">
        <v>617</v>
      </c>
      <c r="D81" s="209" t="s">
        <v>620</v>
      </c>
      <c r="E81" s="209" t="s">
        <v>381</v>
      </c>
      <c r="F81" s="209">
        <v>120</v>
      </c>
      <c r="G81" s="210">
        <v>2.37</v>
      </c>
      <c r="H81" s="40">
        <f t="shared" si="1"/>
        <v>284.40000000000003</v>
      </c>
    </row>
    <row r="82" spans="1:8" ht="38.25">
      <c r="A82" s="206" t="s">
        <v>883</v>
      </c>
      <c r="B82" s="207" t="s">
        <v>621</v>
      </c>
      <c r="C82" s="220" t="s">
        <v>617</v>
      </c>
      <c r="D82" s="209" t="s">
        <v>622</v>
      </c>
      <c r="E82" s="209" t="s">
        <v>381</v>
      </c>
      <c r="F82" s="209">
        <v>120</v>
      </c>
      <c r="G82" s="210">
        <v>2.34</v>
      </c>
      <c r="H82" s="40">
        <f t="shared" si="1"/>
        <v>280.79999999999995</v>
      </c>
    </row>
    <row r="83" spans="1:8" ht="38.25">
      <c r="A83" s="206" t="s">
        <v>884</v>
      </c>
      <c r="B83" s="207" t="s">
        <v>623</v>
      </c>
      <c r="C83" s="220" t="s">
        <v>617</v>
      </c>
      <c r="D83" s="209" t="s">
        <v>624</v>
      </c>
      <c r="E83" s="209" t="s">
        <v>381</v>
      </c>
      <c r="F83" s="209">
        <v>120</v>
      </c>
      <c r="G83" s="210">
        <v>3.13</v>
      </c>
      <c r="H83" s="40">
        <f t="shared" si="1"/>
        <v>375.59999999999997</v>
      </c>
    </row>
    <row r="84" spans="1:8" ht="39" thickBot="1">
      <c r="A84" s="206" t="s">
        <v>885</v>
      </c>
      <c r="B84" s="207" t="s">
        <v>625</v>
      </c>
      <c r="C84" s="220" t="s">
        <v>617</v>
      </c>
      <c r="D84" s="209" t="s">
        <v>626</v>
      </c>
      <c r="E84" s="209" t="s">
        <v>381</v>
      </c>
      <c r="F84" s="209">
        <v>120</v>
      </c>
      <c r="G84" s="210">
        <v>4.05</v>
      </c>
      <c r="H84" s="40">
        <f t="shared" si="1"/>
        <v>486</v>
      </c>
    </row>
    <row r="85" spans="1:8" ht="13.5" thickBot="1">
      <c r="A85" s="214">
        <v>7</v>
      </c>
      <c r="B85" s="215" t="s">
        <v>886</v>
      </c>
      <c r="C85" s="215"/>
      <c r="D85" s="216"/>
      <c r="E85" s="216"/>
      <c r="F85" s="216"/>
      <c r="G85" s="216"/>
      <c r="H85" s="216"/>
    </row>
    <row r="86" spans="1:8" ht="25.5">
      <c r="A86" s="206" t="s">
        <v>887</v>
      </c>
      <c r="B86" s="207" t="s">
        <v>888</v>
      </c>
      <c r="C86" s="220" t="s">
        <v>889</v>
      </c>
      <c r="D86" s="209" t="s">
        <v>890</v>
      </c>
      <c r="E86" s="209" t="s">
        <v>358</v>
      </c>
      <c r="F86" s="209">
        <v>100</v>
      </c>
      <c r="G86" s="210">
        <v>12.5</v>
      </c>
      <c r="H86" s="40">
        <f t="shared" si="1"/>
        <v>1250</v>
      </c>
    </row>
    <row r="87" spans="1:8" ht="25.5">
      <c r="A87" s="206" t="s">
        <v>891</v>
      </c>
      <c r="B87" s="207" t="s">
        <v>892</v>
      </c>
      <c r="C87" s="220" t="s">
        <v>893</v>
      </c>
      <c r="D87" s="209" t="s">
        <v>894</v>
      </c>
      <c r="E87" s="209" t="s">
        <v>358</v>
      </c>
      <c r="F87" s="209">
        <v>100</v>
      </c>
      <c r="G87" s="210">
        <v>12.58</v>
      </c>
      <c r="H87" s="40">
        <f t="shared" si="1"/>
        <v>1258</v>
      </c>
    </row>
    <row r="88" spans="1:8" ht="25.5">
      <c r="A88" s="206" t="s">
        <v>895</v>
      </c>
      <c r="B88" s="207" t="s">
        <v>627</v>
      </c>
      <c r="C88" s="220" t="s">
        <v>628</v>
      </c>
      <c r="D88" s="209" t="s">
        <v>629</v>
      </c>
      <c r="E88" s="209" t="s">
        <v>358</v>
      </c>
      <c r="F88" s="209">
        <v>100</v>
      </c>
      <c r="G88" s="210">
        <v>13.12</v>
      </c>
      <c r="H88" s="40">
        <f t="shared" si="1"/>
        <v>1312</v>
      </c>
    </row>
    <row r="89" spans="1:8">
      <c r="A89" s="206" t="s">
        <v>896</v>
      </c>
      <c r="B89" s="207" t="s">
        <v>630</v>
      </c>
      <c r="C89" s="220" t="s">
        <v>631</v>
      </c>
      <c r="D89" s="209" t="s">
        <v>206</v>
      </c>
      <c r="E89" s="209" t="s">
        <v>422</v>
      </c>
      <c r="F89" s="209">
        <v>50</v>
      </c>
      <c r="G89" s="210">
        <v>43.15</v>
      </c>
      <c r="H89" s="40">
        <f t="shared" si="1"/>
        <v>2157.5</v>
      </c>
    </row>
    <row r="90" spans="1:8">
      <c r="A90" s="206" t="s">
        <v>897</v>
      </c>
      <c r="B90" s="207" t="s">
        <v>632</v>
      </c>
      <c r="C90" s="220" t="s">
        <v>633</v>
      </c>
      <c r="D90" s="209" t="s">
        <v>206</v>
      </c>
      <c r="E90" s="209" t="s">
        <v>422</v>
      </c>
      <c r="F90" s="209">
        <v>50</v>
      </c>
      <c r="G90" s="210">
        <v>40.93</v>
      </c>
      <c r="H90" s="40">
        <f t="shared" si="1"/>
        <v>2046.5</v>
      </c>
    </row>
    <row r="91" spans="1:8" ht="25.5">
      <c r="A91" s="206" t="s">
        <v>898</v>
      </c>
      <c r="B91" s="207" t="s">
        <v>634</v>
      </c>
      <c r="C91" s="220" t="s">
        <v>635</v>
      </c>
      <c r="D91" s="209" t="s">
        <v>206</v>
      </c>
      <c r="E91" s="209" t="s">
        <v>422</v>
      </c>
      <c r="F91" s="209">
        <v>25</v>
      </c>
      <c r="G91" s="210">
        <v>549.5</v>
      </c>
      <c r="H91" s="40">
        <f t="shared" si="1"/>
        <v>13737.5</v>
      </c>
    </row>
    <row r="92" spans="1:8" ht="25.5">
      <c r="A92" s="206" t="s">
        <v>899</v>
      </c>
      <c r="B92" s="207" t="s">
        <v>634</v>
      </c>
      <c r="C92" s="220" t="s">
        <v>636</v>
      </c>
      <c r="D92" s="209" t="s">
        <v>206</v>
      </c>
      <c r="E92" s="209" t="s">
        <v>422</v>
      </c>
      <c r="F92" s="209">
        <v>10</v>
      </c>
      <c r="G92" s="210">
        <v>490</v>
      </c>
      <c r="H92" s="40">
        <f t="shared" si="1"/>
        <v>4900</v>
      </c>
    </row>
    <row r="93" spans="1:8">
      <c r="A93" s="206" t="s">
        <v>900</v>
      </c>
      <c r="B93" s="207" t="s">
        <v>637</v>
      </c>
      <c r="C93" s="220" t="s">
        <v>638</v>
      </c>
      <c r="D93" s="209" t="s">
        <v>206</v>
      </c>
      <c r="E93" s="209" t="s">
        <v>381</v>
      </c>
      <c r="F93" s="209">
        <v>50</v>
      </c>
      <c r="G93" s="210">
        <v>64.92</v>
      </c>
      <c r="H93" s="40">
        <f t="shared" si="1"/>
        <v>3246</v>
      </c>
    </row>
    <row r="94" spans="1:8">
      <c r="A94" s="206" t="s">
        <v>901</v>
      </c>
      <c r="B94" s="207" t="s">
        <v>639</v>
      </c>
      <c r="C94" s="220" t="s">
        <v>640</v>
      </c>
      <c r="D94" s="209" t="s">
        <v>206</v>
      </c>
      <c r="E94" s="209" t="s">
        <v>381</v>
      </c>
      <c r="F94" s="209">
        <v>50</v>
      </c>
      <c r="G94" s="210">
        <v>137.33000000000001</v>
      </c>
      <c r="H94" s="40">
        <f t="shared" si="1"/>
        <v>6866.5000000000009</v>
      </c>
    </row>
    <row r="95" spans="1:8">
      <c r="A95" s="206" t="s">
        <v>902</v>
      </c>
      <c r="B95" s="207" t="s">
        <v>641</v>
      </c>
      <c r="C95" s="220" t="s">
        <v>642</v>
      </c>
      <c r="D95" s="209" t="s">
        <v>206</v>
      </c>
      <c r="E95" s="209" t="s">
        <v>381</v>
      </c>
      <c r="F95" s="209">
        <v>50</v>
      </c>
      <c r="G95" s="210">
        <v>178.12</v>
      </c>
      <c r="H95" s="40">
        <f t="shared" si="1"/>
        <v>8906</v>
      </c>
    </row>
    <row r="96" spans="1:8">
      <c r="A96" s="206" t="s">
        <v>903</v>
      </c>
      <c r="B96" s="207" t="s">
        <v>643</v>
      </c>
      <c r="C96" s="220" t="s">
        <v>644</v>
      </c>
      <c r="D96" s="209" t="s">
        <v>645</v>
      </c>
      <c r="E96" s="209" t="s">
        <v>646</v>
      </c>
      <c r="F96" s="209">
        <v>1</v>
      </c>
      <c r="G96" s="210">
        <v>529.45000000000005</v>
      </c>
      <c r="H96" s="40">
        <f t="shared" si="1"/>
        <v>529.45000000000005</v>
      </c>
    </row>
    <row r="97" spans="1:8">
      <c r="A97" s="206" t="s">
        <v>904</v>
      </c>
      <c r="B97" s="207" t="s">
        <v>647</v>
      </c>
      <c r="C97" s="220" t="s">
        <v>648</v>
      </c>
      <c r="D97" s="209" t="s">
        <v>206</v>
      </c>
      <c r="E97" s="209" t="s">
        <v>422</v>
      </c>
      <c r="F97" s="209">
        <v>10</v>
      </c>
      <c r="G97" s="210">
        <v>233.62</v>
      </c>
      <c r="H97" s="40">
        <f t="shared" si="1"/>
        <v>2336.1999999999998</v>
      </c>
    </row>
    <row r="98" spans="1:8">
      <c r="A98" s="206" t="s">
        <v>905</v>
      </c>
      <c r="B98" s="207" t="s">
        <v>906</v>
      </c>
      <c r="C98" s="220" t="s">
        <v>648</v>
      </c>
      <c r="D98" s="209" t="s">
        <v>206</v>
      </c>
      <c r="E98" s="209" t="s">
        <v>422</v>
      </c>
      <c r="F98" s="209">
        <v>1</v>
      </c>
      <c r="G98" s="210">
        <v>539.13</v>
      </c>
      <c r="H98" s="40">
        <f t="shared" si="1"/>
        <v>539.13</v>
      </c>
    </row>
    <row r="99" spans="1:8">
      <c r="A99" s="206" t="s">
        <v>907</v>
      </c>
      <c r="B99" s="207" t="s">
        <v>908</v>
      </c>
      <c r="C99" s="220" t="s">
        <v>648</v>
      </c>
      <c r="D99" s="209" t="s">
        <v>206</v>
      </c>
      <c r="E99" s="209" t="s">
        <v>422</v>
      </c>
      <c r="F99" s="209">
        <v>1</v>
      </c>
      <c r="G99" s="210">
        <v>529.76</v>
      </c>
      <c r="H99" s="40">
        <f t="shared" si="1"/>
        <v>529.76</v>
      </c>
    </row>
    <row r="100" spans="1:8">
      <c r="A100" s="206" t="s">
        <v>909</v>
      </c>
      <c r="B100" s="207" t="s">
        <v>649</v>
      </c>
      <c r="C100" s="220" t="s">
        <v>650</v>
      </c>
      <c r="D100" s="209" t="s">
        <v>206</v>
      </c>
      <c r="E100" s="209" t="s">
        <v>422</v>
      </c>
      <c r="F100" s="209">
        <v>10</v>
      </c>
      <c r="G100" s="210">
        <v>720.4</v>
      </c>
      <c r="H100" s="40">
        <f t="shared" si="1"/>
        <v>7204</v>
      </c>
    </row>
    <row r="101" spans="1:8">
      <c r="A101" s="206" t="s">
        <v>910</v>
      </c>
      <c r="B101" s="207" t="s">
        <v>651</v>
      </c>
      <c r="C101" s="220" t="s">
        <v>652</v>
      </c>
      <c r="D101" s="209" t="s">
        <v>206</v>
      </c>
      <c r="E101" s="209" t="s">
        <v>422</v>
      </c>
      <c r="F101" s="209">
        <v>100</v>
      </c>
      <c r="G101" s="210">
        <v>5.9</v>
      </c>
      <c r="H101" s="40">
        <f t="shared" si="1"/>
        <v>590</v>
      </c>
    </row>
    <row r="102" spans="1:8">
      <c r="A102" s="206" t="s">
        <v>911</v>
      </c>
      <c r="B102" s="207" t="s">
        <v>653</v>
      </c>
      <c r="C102" s="220" t="s">
        <v>654</v>
      </c>
      <c r="D102" s="209" t="s">
        <v>206</v>
      </c>
      <c r="E102" s="209" t="s">
        <v>422</v>
      </c>
      <c r="F102" s="209">
        <v>5</v>
      </c>
      <c r="G102" s="210">
        <v>324.16000000000003</v>
      </c>
      <c r="H102" s="40">
        <f t="shared" si="1"/>
        <v>1620.8000000000002</v>
      </c>
    </row>
    <row r="103" spans="1:8">
      <c r="A103" s="206" t="s">
        <v>912</v>
      </c>
      <c r="B103" s="207" t="s">
        <v>655</v>
      </c>
      <c r="C103" s="220" t="s">
        <v>656</v>
      </c>
      <c r="D103" s="209" t="s">
        <v>657</v>
      </c>
      <c r="E103" s="209" t="s">
        <v>422</v>
      </c>
      <c r="F103" s="209">
        <v>5</v>
      </c>
      <c r="G103" s="210">
        <v>55.99</v>
      </c>
      <c r="H103" s="40">
        <f t="shared" si="1"/>
        <v>279.95</v>
      </c>
    </row>
    <row r="104" spans="1:8" ht="13.5" thickBot="1">
      <c r="A104" s="206" t="s">
        <v>913</v>
      </c>
      <c r="B104" s="207" t="s">
        <v>658</v>
      </c>
      <c r="C104" s="220" t="s">
        <v>656</v>
      </c>
      <c r="D104" s="209" t="s">
        <v>659</v>
      </c>
      <c r="E104" s="209" t="s">
        <v>422</v>
      </c>
      <c r="F104" s="209">
        <v>5</v>
      </c>
      <c r="G104" s="210">
        <v>95.18</v>
      </c>
      <c r="H104" s="40">
        <f t="shared" si="1"/>
        <v>475.90000000000003</v>
      </c>
    </row>
    <row r="105" spans="1:8" ht="13.5" thickBot="1">
      <c r="A105" s="214">
        <v>8</v>
      </c>
      <c r="B105" s="215" t="s">
        <v>914</v>
      </c>
      <c r="C105" s="215"/>
      <c r="D105" s="216"/>
      <c r="E105" s="216"/>
      <c r="F105" s="216"/>
      <c r="G105" s="216"/>
      <c r="H105" s="216"/>
    </row>
    <row r="106" spans="1:8">
      <c r="A106" s="206" t="s">
        <v>915</v>
      </c>
      <c r="B106" s="207" t="s">
        <v>818</v>
      </c>
      <c r="C106" s="220" t="s">
        <v>916</v>
      </c>
      <c r="D106" s="209" t="s">
        <v>206</v>
      </c>
      <c r="E106" s="209" t="s">
        <v>422</v>
      </c>
      <c r="F106" s="209">
        <v>1</v>
      </c>
      <c r="G106" s="210">
        <v>8350</v>
      </c>
      <c r="H106" s="40">
        <f t="shared" si="1"/>
        <v>8350</v>
      </c>
    </row>
    <row r="107" spans="1:8">
      <c r="A107" s="206" t="s">
        <v>917</v>
      </c>
      <c r="B107" s="207" t="s">
        <v>660</v>
      </c>
      <c r="C107" s="220" t="s">
        <v>661</v>
      </c>
      <c r="D107" s="209" t="s">
        <v>206</v>
      </c>
      <c r="E107" s="209" t="s">
        <v>422</v>
      </c>
      <c r="F107" s="209">
        <v>5</v>
      </c>
      <c r="G107" s="210">
        <v>90.22</v>
      </c>
      <c r="H107" s="40">
        <f t="shared" si="1"/>
        <v>451.1</v>
      </c>
    </row>
    <row r="108" spans="1:8" ht="13.5" thickBot="1">
      <c r="A108" s="206" t="s">
        <v>918</v>
      </c>
      <c r="B108" s="207" t="s">
        <v>919</v>
      </c>
      <c r="C108" s="220" t="s">
        <v>920</v>
      </c>
      <c r="D108" s="209" t="s">
        <v>206</v>
      </c>
      <c r="E108" s="209" t="s">
        <v>422</v>
      </c>
      <c r="F108" s="209">
        <v>1</v>
      </c>
      <c r="G108" s="210">
        <v>23553.39</v>
      </c>
      <c r="H108" s="40">
        <f t="shared" si="1"/>
        <v>23553.39</v>
      </c>
    </row>
    <row r="109" spans="1:8" ht="13.5" thickBot="1">
      <c r="A109" s="214">
        <v>9</v>
      </c>
      <c r="B109" s="215" t="s">
        <v>921</v>
      </c>
      <c r="C109" s="215"/>
      <c r="D109" s="216"/>
      <c r="E109" s="216"/>
      <c r="F109" s="216"/>
      <c r="G109" s="216"/>
      <c r="H109" s="216"/>
    </row>
    <row r="110" spans="1:8" ht="25.5">
      <c r="A110" s="206" t="s">
        <v>922</v>
      </c>
      <c r="B110" s="207" t="s">
        <v>818</v>
      </c>
      <c r="C110" s="220" t="s">
        <v>923</v>
      </c>
      <c r="D110" s="209" t="s">
        <v>206</v>
      </c>
      <c r="E110" s="209" t="s">
        <v>422</v>
      </c>
      <c r="F110" s="209">
        <v>1</v>
      </c>
      <c r="G110" s="210">
        <v>20257.25</v>
      </c>
      <c r="H110" s="40">
        <f t="shared" si="1"/>
        <v>20257.25</v>
      </c>
    </row>
    <row r="111" spans="1:8">
      <c r="A111" s="206" t="s">
        <v>924</v>
      </c>
      <c r="B111" s="207" t="s">
        <v>660</v>
      </c>
      <c r="C111" s="220" t="s">
        <v>662</v>
      </c>
      <c r="D111" s="209" t="s">
        <v>206</v>
      </c>
      <c r="E111" s="209" t="s">
        <v>422</v>
      </c>
      <c r="F111" s="209">
        <v>5</v>
      </c>
      <c r="G111" s="210">
        <v>131.77000000000001</v>
      </c>
      <c r="H111" s="40">
        <f t="shared" si="1"/>
        <v>658.85</v>
      </c>
    </row>
    <row r="112" spans="1:8" ht="13.5" thickBot="1">
      <c r="A112" s="206" t="s">
        <v>925</v>
      </c>
      <c r="B112" s="207" t="s">
        <v>919</v>
      </c>
      <c r="C112" s="220" t="s">
        <v>926</v>
      </c>
      <c r="D112" s="209" t="s">
        <v>206</v>
      </c>
      <c r="E112" s="209" t="s">
        <v>422</v>
      </c>
      <c r="F112" s="209">
        <v>1</v>
      </c>
      <c r="G112" s="210">
        <v>40885.760000000002</v>
      </c>
      <c r="H112" s="40">
        <f t="shared" si="1"/>
        <v>40885.760000000002</v>
      </c>
    </row>
    <row r="113" spans="1:8" ht="13.5" thickBot="1">
      <c r="A113" s="214">
        <v>10</v>
      </c>
      <c r="B113" s="215" t="s">
        <v>927</v>
      </c>
      <c r="C113" s="215"/>
      <c r="D113" s="216"/>
      <c r="E113" s="216"/>
      <c r="F113" s="216"/>
      <c r="G113" s="216"/>
      <c r="H113" s="216"/>
    </row>
    <row r="114" spans="1:8" ht="25.5">
      <c r="A114" s="206" t="s">
        <v>928</v>
      </c>
      <c r="B114" s="207" t="s">
        <v>818</v>
      </c>
      <c r="C114" s="220" t="s">
        <v>929</v>
      </c>
      <c r="D114" s="209" t="s">
        <v>206</v>
      </c>
      <c r="E114" s="209" t="s">
        <v>422</v>
      </c>
      <c r="F114" s="209">
        <v>1</v>
      </c>
      <c r="G114" s="210">
        <v>33091.68</v>
      </c>
      <c r="H114" s="40">
        <f t="shared" si="1"/>
        <v>33091.68</v>
      </c>
    </row>
    <row r="115" spans="1:8">
      <c r="A115" s="206" t="s">
        <v>930</v>
      </c>
      <c r="B115" s="207" t="s">
        <v>660</v>
      </c>
      <c r="C115" s="220" t="s">
        <v>663</v>
      </c>
      <c r="D115" s="209" t="s">
        <v>206</v>
      </c>
      <c r="E115" s="209" t="s">
        <v>422</v>
      </c>
      <c r="F115" s="209">
        <v>3</v>
      </c>
      <c r="G115" s="210">
        <v>213.75</v>
      </c>
      <c r="H115" s="40">
        <f t="shared" si="1"/>
        <v>641.25</v>
      </c>
    </row>
    <row r="116" spans="1:8" ht="13.5" thickBot="1">
      <c r="A116" s="206" t="s">
        <v>931</v>
      </c>
      <c r="B116" s="207" t="s">
        <v>919</v>
      </c>
      <c r="C116" s="220" t="s">
        <v>932</v>
      </c>
      <c r="D116" s="209" t="s">
        <v>206</v>
      </c>
      <c r="E116" s="209" t="s">
        <v>422</v>
      </c>
      <c r="F116" s="209">
        <v>1</v>
      </c>
      <c r="G116" s="210">
        <v>64601.68</v>
      </c>
      <c r="H116" s="40">
        <f t="shared" si="1"/>
        <v>64601.68</v>
      </c>
    </row>
    <row r="117" spans="1:8" ht="13.5" thickBot="1">
      <c r="A117" s="214">
        <v>11</v>
      </c>
      <c r="B117" s="215" t="s">
        <v>933</v>
      </c>
      <c r="C117" s="215"/>
      <c r="D117" s="216"/>
      <c r="E117" s="216"/>
      <c r="F117" s="216"/>
      <c r="G117" s="216"/>
      <c r="H117" s="216"/>
    </row>
    <row r="118" spans="1:8" ht="25.5">
      <c r="A118" s="206" t="s">
        <v>934</v>
      </c>
      <c r="B118" s="207" t="s">
        <v>818</v>
      </c>
      <c r="C118" s="220" t="s">
        <v>935</v>
      </c>
      <c r="D118" s="209" t="s">
        <v>936</v>
      </c>
      <c r="E118" s="209" t="s">
        <v>422</v>
      </c>
      <c r="F118" s="209">
        <v>1</v>
      </c>
      <c r="G118" s="210">
        <v>4634</v>
      </c>
      <c r="H118" s="40">
        <f t="shared" si="1"/>
        <v>4634</v>
      </c>
    </row>
    <row r="119" spans="1:8" ht="13.5" thickBot="1">
      <c r="A119" s="206" t="s">
        <v>937</v>
      </c>
      <c r="B119" s="207" t="s">
        <v>664</v>
      </c>
      <c r="C119" s="220" t="s">
        <v>665</v>
      </c>
      <c r="D119" s="209" t="s">
        <v>206</v>
      </c>
      <c r="E119" s="209" t="s">
        <v>422</v>
      </c>
      <c r="F119" s="209">
        <v>10</v>
      </c>
      <c r="G119" s="210">
        <v>279.3</v>
      </c>
      <c r="H119" s="40">
        <f t="shared" si="1"/>
        <v>2793</v>
      </c>
    </row>
    <row r="120" spans="1:8" ht="26.25" thickBot="1">
      <c r="A120" s="214">
        <v>12</v>
      </c>
      <c r="B120" s="215" t="s">
        <v>938</v>
      </c>
      <c r="C120" s="215"/>
      <c r="D120" s="216"/>
      <c r="E120" s="216"/>
      <c r="F120" s="216"/>
      <c r="G120" s="216"/>
      <c r="H120" s="216"/>
    </row>
    <row r="121" spans="1:8">
      <c r="A121" s="206" t="s">
        <v>939</v>
      </c>
      <c r="B121" s="207" t="s">
        <v>666</v>
      </c>
      <c r="C121" s="220" t="s">
        <v>667</v>
      </c>
      <c r="D121" s="209" t="s">
        <v>668</v>
      </c>
      <c r="E121" s="209" t="s">
        <v>422</v>
      </c>
      <c r="F121" s="209">
        <v>2</v>
      </c>
      <c r="G121" s="210">
        <v>116.45</v>
      </c>
      <c r="H121" s="40">
        <f t="shared" si="1"/>
        <v>232.9</v>
      </c>
    </row>
    <row r="122" spans="1:8">
      <c r="A122" s="206" t="s">
        <v>940</v>
      </c>
      <c r="B122" s="207" t="s">
        <v>669</v>
      </c>
      <c r="C122" s="220" t="s">
        <v>670</v>
      </c>
      <c r="D122" s="209" t="s">
        <v>671</v>
      </c>
      <c r="E122" s="209" t="s">
        <v>422</v>
      </c>
      <c r="F122" s="209">
        <v>6</v>
      </c>
      <c r="G122" s="210">
        <v>140.04</v>
      </c>
      <c r="H122" s="40">
        <f t="shared" si="1"/>
        <v>840.24</v>
      </c>
    </row>
    <row r="123" spans="1:8" ht="38.25">
      <c r="A123" s="206" t="s">
        <v>941</v>
      </c>
      <c r="B123" s="207" t="s">
        <v>672</v>
      </c>
      <c r="C123" s="220" t="s">
        <v>673</v>
      </c>
      <c r="D123" s="209" t="s">
        <v>206</v>
      </c>
      <c r="E123" s="209" t="s">
        <v>422</v>
      </c>
      <c r="F123" s="209">
        <v>1</v>
      </c>
      <c r="G123" s="210">
        <v>964.39</v>
      </c>
      <c r="H123" s="40">
        <f t="shared" si="1"/>
        <v>964.39</v>
      </c>
    </row>
    <row r="124" spans="1:8" ht="25.5">
      <c r="A124" s="206" t="s">
        <v>942</v>
      </c>
      <c r="B124" s="207" t="s">
        <v>674</v>
      </c>
      <c r="C124" s="220" t="s">
        <v>675</v>
      </c>
      <c r="D124" s="209" t="s">
        <v>206</v>
      </c>
      <c r="E124" s="209" t="s">
        <v>422</v>
      </c>
      <c r="F124" s="209">
        <v>1</v>
      </c>
      <c r="G124" s="210">
        <v>4584.38</v>
      </c>
      <c r="H124" s="40">
        <f t="shared" si="1"/>
        <v>4584.38</v>
      </c>
    </row>
    <row r="125" spans="1:8" ht="25.5">
      <c r="A125" s="206" t="s">
        <v>943</v>
      </c>
      <c r="B125" s="207" t="s">
        <v>944</v>
      </c>
      <c r="C125" s="220" t="s">
        <v>945</v>
      </c>
      <c r="D125" s="209" t="s">
        <v>206</v>
      </c>
      <c r="E125" s="209" t="s">
        <v>422</v>
      </c>
      <c r="F125" s="209">
        <v>1</v>
      </c>
      <c r="G125" s="210">
        <v>7776.07</v>
      </c>
      <c r="H125" s="40">
        <f t="shared" si="1"/>
        <v>7776.07</v>
      </c>
    </row>
    <row r="126" spans="1:8" ht="25.5">
      <c r="A126" s="206" t="s">
        <v>946</v>
      </c>
      <c r="B126" s="207" t="s">
        <v>944</v>
      </c>
      <c r="C126" s="220" t="s">
        <v>947</v>
      </c>
      <c r="D126" s="209" t="s">
        <v>206</v>
      </c>
      <c r="E126" s="209" t="s">
        <v>422</v>
      </c>
      <c r="F126" s="209">
        <v>1</v>
      </c>
      <c r="G126" s="210">
        <v>5371.89</v>
      </c>
      <c r="H126" s="40">
        <f t="shared" si="1"/>
        <v>5371.89</v>
      </c>
    </row>
    <row r="127" spans="1:8" ht="25.5">
      <c r="A127" s="206" t="s">
        <v>948</v>
      </c>
      <c r="B127" s="207" t="s">
        <v>676</v>
      </c>
      <c r="C127" s="220" t="s">
        <v>677</v>
      </c>
      <c r="D127" s="209" t="s">
        <v>206</v>
      </c>
      <c r="E127" s="209" t="s">
        <v>422</v>
      </c>
      <c r="F127" s="209">
        <v>6</v>
      </c>
      <c r="G127" s="210">
        <v>911.24</v>
      </c>
      <c r="H127" s="40">
        <f t="shared" si="1"/>
        <v>5467.4400000000005</v>
      </c>
    </row>
    <row r="128" spans="1:8" ht="26.25" thickBot="1">
      <c r="A128" s="206" t="s">
        <v>949</v>
      </c>
      <c r="B128" s="207" t="s">
        <v>818</v>
      </c>
      <c r="C128" s="220" t="s">
        <v>935</v>
      </c>
      <c r="D128" s="209" t="s">
        <v>936</v>
      </c>
      <c r="E128" s="209" t="s">
        <v>422</v>
      </c>
      <c r="F128" s="209">
        <v>2</v>
      </c>
      <c r="G128" s="210">
        <v>4634</v>
      </c>
      <c r="H128" s="40">
        <f t="shared" si="1"/>
        <v>9268</v>
      </c>
    </row>
    <row r="129" spans="1:8" ht="13.5" thickBot="1">
      <c r="A129" s="214">
        <v>13</v>
      </c>
      <c r="B129" s="215" t="s">
        <v>950</v>
      </c>
      <c r="C129" s="215"/>
      <c r="D129" s="216"/>
      <c r="E129" s="216"/>
      <c r="F129" s="216"/>
      <c r="G129" s="216"/>
      <c r="H129" s="216"/>
    </row>
    <row r="130" spans="1:8" ht="38.25">
      <c r="A130" s="206" t="s">
        <v>951</v>
      </c>
      <c r="B130" s="207" t="s">
        <v>952</v>
      </c>
      <c r="C130" s="220" t="s">
        <v>953</v>
      </c>
      <c r="D130" s="209" t="s">
        <v>954</v>
      </c>
      <c r="E130" s="209" t="s">
        <v>422</v>
      </c>
      <c r="F130" s="209">
        <v>20</v>
      </c>
      <c r="G130" s="210">
        <v>5355</v>
      </c>
      <c r="H130" s="40">
        <f t="shared" si="1"/>
        <v>107100</v>
      </c>
    </row>
    <row r="131" spans="1:8" ht="51">
      <c r="A131" s="206" t="s">
        <v>955</v>
      </c>
      <c r="B131" s="207" t="s">
        <v>956</v>
      </c>
      <c r="C131" s="220" t="s">
        <v>957</v>
      </c>
      <c r="D131" s="209" t="s">
        <v>206</v>
      </c>
      <c r="E131" s="209" t="s">
        <v>422</v>
      </c>
      <c r="F131" s="209">
        <v>20</v>
      </c>
      <c r="G131" s="210">
        <v>4378.66</v>
      </c>
      <c r="H131" s="40">
        <f t="shared" ref="H131:H162" si="2">F131*G131</f>
        <v>87573.2</v>
      </c>
    </row>
    <row r="132" spans="1:8" ht="25.5">
      <c r="A132" s="206" t="s">
        <v>958</v>
      </c>
      <c r="B132" s="207" t="s">
        <v>959</v>
      </c>
      <c r="C132" s="220" t="s">
        <v>960</v>
      </c>
      <c r="D132" s="209" t="s">
        <v>206</v>
      </c>
      <c r="E132" s="209" t="s">
        <v>422</v>
      </c>
      <c r="F132" s="209">
        <v>4</v>
      </c>
      <c r="G132" s="210">
        <v>1241.04</v>
      </c>
      <c r="H132" s="40">
        <f t="shared" si="2"/>
        <v>4964.16</v>
      </c>
    </row>
    <row r="133" spans="1:8" ht="25.5">
      <c r="A133" s="206" t="s">
        <v>961</v>
      </c>
      <c r="B133" s="207" t="s">
        <v>962</v>
      </c>
      <c r="C133" s="220" t="s">
        <v>963</v>
      </c>
      <c r="D133" s="209" t="s">
        <v>206</v>
      </c>
      <c r="E133" s="209" t="s">
        <v>422</v>
      </c>
      <c r="F133" s="209">
        <v>4</v>
      </c>
      <c r="G133" s="210">
        <v>256.06</v>
      </c>
      <c r="H133" s="40">
        <f t="shared" si="2"/>
        <v>1024.24</v>
      </c>
    </row>
    <row r="134" spans="1:8" ht="25.5">
      <c r="A134" s="206" t="s">
        <v>964</v>
      </c>
      <c r="B134" s="207" t="s">
        <v>965</v>
      </c>
      <c r="C134" s="220" t="s">
        <v>966</v>
      </c>
      <c r="D134" s="209" t="s">
        <v>206</v>
      </c>
      <c r="E134" s="209" t="s">
        <v>422</v>
      </c>
      <c r="F134" s="209">
        <v>4</v>
      </c>
      <c r="G134" s="210">
        <v>1439.44</v>
      </c>
      <c r="H134" s="40">
        <f t="shared" si="2"/>
        <v>5757.76</v>
      </c>
    </row>
    <row r="135" spans="1:8" ht="38.25">
      <c r="A135" s="206" t="s">
        <v>967</v>
      </c>
      <c r="B135" s="207" t="s">
        <v>968</v>
      </c>
      <c r="C135" s="220" t="s">
        <v>969</v>
      </c>
      <c r="D135" s="209" t="s">
        <v>206</v>
      </c>
      <c r="E135" s="209" t="s">
        <v>422</v>
      </c>
      <c r="F135" s="209">
        <v>4</v>
      </c>
      <c r="G135" s="210">
        <v>180.47</v>
      </c>
      <c r="H135" s="40">
        <f t="shared" si="2"/>
        <v>721.88</v>
      </c>
    </row>
    <row r="136" spans="1:8" ht="38.25">
      <c r="A136" s="206" t="s">
        <v>970</v>
      </c>
      <c r="B136" s="207" t="s">
        <v>971</v>
      </c>
      <c r="C136" s="220" t="s">
        <v>972</v>
      </c>
      <c r="D136" s="209" t="s">
        <v>206</v>
      </c>
      <c r="E136" s="209" t="s">
        <v>422</v>
      </c>
      <c r="F136" s="209">
        <v>4</v>
      </c>
      <c r="G136" s="210">
        <v>165.17</v>
      </c>
      <c r="H136" s="40">
        <f t="shared" si="2"/>
        <v>660.68</v>
      </c>
    </row>
    <row r="137" spans="1:8" ht="26.25" thickBot="1">
      <c r="A137" s="206" t="s">
        <v>973</v>
      </c>
      <c r="B137" s="207" t="s">
        <v>974</v>
      </c>
      <c r="C137" s="220" t="s">
        <v>975</v>
      </c>
      <c r="D137" s="209" t="s">
        <v>206</v>
      </c>
      <c r="E137" s="209" t="s">
        <v>422</v>
      </c>
      <c r="F137" s="209">
        <v>20</v>
      </c>
      <c r="G137" s="210">
        <v>735.12</v>
      </c>
      <c r="H137" s="40">
        <f t="shared" si="2"/>
        <v>14702.4</v>
      </c>
    </row>
    <row r="138" spans="1:8" ht="13.5" thickBot="1">
      <c r="A138" s="214">
        <v>14</v>
      </c>
      <c r="B138" s="215" t="s">
        <v>976</v>
      </c>
      <c r="C138" s="215"/>
      <c r="D138" s="216"/>
      <c r="E138" s="216"/>
      <c r="F138" s="216"/>
      <c r="G138" s="216"/>
      <c r="H138" s="216"/>
    </row>
    <row r="139" spans="1:8">
      <c r="A139" s="206" t="s">
        <v>977</v>
      </c>
      <c r="B139" s="207" t="s">
        <v>678</v>
      </c>
      <c r="C139" s="220" t="s">
        <v>679</v>
      </c>
      <c r="D139" s="209" t="s">
        <v>680</v>
      </c>
      <c r="E139" s="209" t="s">
        <v>422</v>
      </c>
      <c r="F139" s="209">
        <v>1</v>
      </c>
      <c r="G139" s="210">
        <v>191.35</v>
      </c>
      <c r="H139" s="40">
        <f t="shared" si="2"/>
        <v>191.35</v>
      </c>
    </row>
    <row r="140" spans="1:8">
      <c r="A140" s="206" t="s">
        <v>978</v>
      </c>
      <c r="B140" s="207" t="s">
        <v>681</v>
      </c>
      <c r="C140" s="220" t="s">
        <v>682</v>
      </c>
      <c r="D140" s="223" t="s">
        <v>683</v>
      </c>
      <c r="E140" s="197" t="s">
        <v>518</v>
      </c>
      <c r="F140" s="197">
        <v>1</v>
      </c>
      <c r="G140" s="41">
        <v>35.44</v>
      </c>
      <c r="H140" s="40">
        <f t="shared" si="2"/>
        <v>35.44</v>
      </c>
    </row>
    <row r="141" spans="1:8">
      <c r="A141" s="206" t="s">
        <v>979</v>
      </c>
      <c r="B141" s="207" t="s">
        <v>684</v>
      </c>
      <c r="C141" s="220" t="s">
        <v>685</v>
      </c>
      <c r="D141" s="224" t="s">
        <v>686</v>
      </c>
      <c r="E141" s="208" t="s">
        <v>422</v>
      </c>
      <c r="F141" s="208">
        <v>1</v>
      </c>
      <c r="G141" s="40">
        <v>91.64</v>
      </c>
      <c r="H141" s="40">
        <f t="shared" si="2"/>
        <v>91.64</v>
      </c>
    </row>
    <row r="142" spans="1:8">
      <c r="A142" s="206" t="s">
        <v>980</v>
      </c>
      <c r="B142" s="207" t="s">
        <v>687</v>
      </c>
      <c r="C142" s="220" t="s">
        <v>688</v>
      </c>
      <c r="D142" s="209" t="s">
        <v>689</v>
      </c>
      <c r="E142" s="209" t="s">
        <v>422</v>
      </c>
      <c r="F142" s="209">
        <v>1</v>
      </c>
      <c r="G142" s="210">
        <v>36.36</v>
      </c>
      <c r="H142" s="40">
        <f t="shared" si="2"/>
        <v>36.36</v>
      </c>
    </row>
    <row r="143" spans="1:8" ht="13.5" thickBot="1">
      <c r="A143" s="229" t="s">
        <v>981</v>
      </c>
      <c r="B143" s="211" t="s">
        <v>982</v>
      </c>
      <c r="C143" s="270" t="s">
        <v>1144</v>
      </c>
      <c r="D143" s="225" t="s">
        <v>692</v>
      </c>
      <c r="E143" s="226" t="s">
        <v>518</v>
      </c>
      <c r="F143" s="226">
        <v>1</v>
      </c>
      <c r="G143" s="227">
        <v>47.91</v>
      </c>
      <c r="H143" s="213">
        <f t="shared" si="2"/>
        <v>47.91</v>
      </c>
    </row>
    <row r="144" spans="1:8" ht="13.5" thickBot="1">
      <c r="A144" s="214">
        <v>15</v>
      </c>
      <c r="B144" s="215" t="s">
        <v>983</v>
      </c>
      <c r="C144" s="215"/>
      <c r="D144" s="216"/>
      <c r="E144" s="216"/>
      <c r="F144" s="216"/>
      <c r="G144" s="216"/>
      <c r="H144" s="228"/>
    </row>
    <row r="145" spans="1:8">
      <c r="A145" s="206" t="s">
        <v>984</v>
      </c>
      <c r="B145" s="207" t="s">
        <v>985</v>
      </c>
      <c r="C145" s="220" t="s">
        <v>986</v>
      </c>
      <c r="D145" s="209" t="s">
        <v>987</v>
      </c>
      <c r="E145" s="209" t="s">
        <v>422</v>
      </c>
      <c r="F145" s="209">
        <v>2</v>
      </c>
      <c r="G145" s="210">
        <v>6565.82</v>
      </c>
      <c r="H145" s="40">
        <f t="shared" si="2"/>
        <v>13131.64</v>
      </c>
    </row>
    <row r="146" spans="1:8">
      <c r="A146" s="206" t="s">
        <v>988</v>
      </c>
      <c r="B146" s="207" t="s">
        <v>989</v>
      </c>
      <c r="C146" s="220" t="s">
        <v>990</v>
      </c>
      <c r="D146" s="209" t="s">
        <v>987</v>
      </c>
      <c r="E146" s="209" t="s">
        <v>422</v>
      </c>
      <c r="F146" s="209">
        <v>2</v>
      </c>
      <c r="G146" s="210">
        <v>3115.57</v>
      </c>
      <c r="H146" s="40">
        <f t="shared" si="2"/>
        <v>6231.14</v>
      </c>
    </row>
    <row r="147" spans="1:8">
      <c r="A147" s="206" t="s">
        <v>991</v>
      </c>
      <c r="B147" s="207" t="s">
        <v>992</v>
      </c>
      <c r="C147" s="220" t="s">
        <v>993</v>
      </c>
      <c r="D147" s="209" t="s">
        <v>987</v>
      </c>
      <c r="E147" s="209" t="s">
        <v>422</v>
      </c>
      <c r="F147" s="209">
        <v>3</v>
      </c>
      <c r="G147" s="210">
        <v>2019.65</v>
      </c>
      <c r="H147" s="40">
        <f t="shared" si="2"/>
        <v>6058.9500000000007</v>
      </c>
    </row>
    <row r="148" spans="1:8">
      <c r="A148" s="206" t="s">
        <v>994</v>
      </c>
      <c r="B148" s="207" t="s">
        <v>995</v>
      </c>
      <c r="C148" s="220" t="s">
        <v>996</v>
      </c>
      <c r="D148" s="209" t="s">
        <v>987</v>
      </c>
      <c r="E148" s="209" t="s">
        <v>422</v>
      </c>
      <c r="F148" s="209">
        <v>10</v>
      </c>
      <c r="G148" s="210">
        <v>24.67</v>
      </c>
      <c r="H148" s="40">
        <f t="shared" si="2"/>
        <v>246.70000000000002</v>
      </c>
    </row>
    <row r="149" spans="1:8" ht="25.5">
      <c r="A149" s="206" t="s">
        <v>997</v>
      </c>
      <c r="B149" s="207" t="s">
        <v>998</v>
      </c>
      <c r="C149" s="220" t="s">
        <v>999</v>
      </c>
      <c r="D149" s="209" t="s">
        <v>987</v>
      </c>
      <c r="E149" s="209" t="s">
        <v>422</v>
      </c>
      <c r="F149" s="209">
        <v>2</v>
      </c>
      <c r="G149" s="210">
        <v>4966.1099999999997</v>
      </c>
      <c r="H149" s="40">
        <f t="shared" si="2"/>
        <v>9932.2199999999993</v>
      </c>
    </row>
    <row r="150" spans="1:8">
      <c r="A150" s="206" t="s">
        <v>1000</v>
      </c>
      <c r="B150" s="207" t="s">
        <v>1001</v>
      </c>
      <c r="C150" s="220" t="s">
        <v>1002</v>
      </c>
      <c r="D150" s="209" t="s">
        <v>987</v>
      </c>
      <c r="E150" s="209" t="s">
        <v>422</v>
      </c>
      <c r="F150" s="209">
        <v>3</v>
      </c>
      <c r="G150" s="210">
        <v>496.83</v>
      </c>
      <c r="H150" s="40">
        <f t="shared" si="2"/>
        <v>1490.49</v>
      </c>
    </row>
    <row r="151" spans="1:8">
      <c r="A151" s="206" t="s">
        <v>1003</v>
      </c>
      <c r="B151" s="207" t="s">
        <v>1004</v>
      </c>
      <c r="C151" s="220" t="s">
        <v>1005</v>
      </c>
      <c r="D151" s="209" t="s">
        <v>987</v>
      </c>
      <c r="E151" s="209" t="s">
        <v>422</v>
      </c>
      <c r="F151" s="209">
        <v>1</v>
      </c>
      <c r="G151" s="210">
        <v>517.27</v>
      </c>
      <c r="H151" s="40">
        <f t="shared" si="2"/>
        <v>517.27</v>
      </c>
    </row>
    <row r="152" spans="1:8">
      <c r="A152" s="206" t="s">
        <v>1006</v>
      </c>
      <c r="B152" s="207" t="s">
        <v>1007</v>
      </c>
      <c r="C152" s="220" t="s">
        <v>1008</v>
      </c>
      <c r="D152" s="209" t="s">
        <v>987</v>
      </c>
      <c r="E152" s="209" t="s">
        <v>422</v>
      </c>
      <c r="F152" s="209">
        <v>2</v>
      </c>
      <c r="G152" s="210">
        <v>3.45</v>
      </c>
      <c r="H152" s="40">
        <f t="shared" si="2"/>
        <v>6.9</v>
      </c>
    </row>
    <row r="153" spans="1:8">
      <c r="A153" s="206" t="s">
        <v>1009</v>
      </c>
      <c r="B153" s="207" t="s">
        <v>1010</v>
      </c>
      <c r="C153" s="220" t="s">
        <v>1011</v>
      </c>
      <c r="D153" s="209" t="s">
        <v>987</v>
      </c>
      <c r="E153" s="209" t="s">
        <v>422</v>
      </c>
      <c r="F153" s="209">
        <v>1</v>
      </c>
      <c r="G153" s="210">
        <v>3638.52</v>
      </c>
      <c r="H153" s="40">
        <f t="shared" si="2"/>
        <v>3638.52</v>
      </c>
    </row>
    <row r="154" spans="1:8">
      <c r="A154" s="206" t="s">
        <v>1012</v>
      </c>
      <c r="B154" s="207" t="s">
        <v>1013</v>
      </c>
      <c r="C154" s="220" t="s">
        <v>1014</v>
      </c>
      <c r="D154" s="209" t="s">
        <v>987</v>
      </c>
      <c r="E154" s="209" t="s">
        <v>422</v>
      </c>
      <c r="F154" s="209">
        <v>9</v>
      </c>
      <c r="G154" s="210">
        <v>145.74</v>
      </c>
      <c r="H154" s="40">
        <f t="shared" si="2"/>
        <v>1311.66</v>
      </c>
    </row>
    <row r="155" spans="1:8">
      <c r="A155" s="206" t="s">
        <v>1015</v>
      </c>
      <c r="B155" s="207" t="s">
        <v>1016</v>
      </c>
      <c r="C155" s="220" t="s">
        <v>1017</v>
      </c>
      <c r="D155" s="209" t="s">
        <v>987</v>
      </c>
      <c r="E155" s="209" t="s">
        <v>422</v>
      </c>
      <c r="F155" s="209">
        <v>8</v>
      </c>
      <c r="G155" s="210">
        <v>19.93</v>
      </c>
      <c r="H155" s="40">
        <f t="shared" si="2"/>
        <v>159.44</v>
      </c>
    </row>
    <row r="156" spans="1:8">
      <c r="A156" s="206" t="s">
        <v>1018</v>
      </c>
      <c r="B156" s="207" t="s">
        <v>1019</v>
      </c>
      <c r="C156" s="220" t="s">
        <v>1020</v>
      </c>
      <c r="D156" s="209" t="s">
        <v>987</v>
      </c>
      <c r="E156" s="209" t="s">
        <v>422</v>
      </c>
      <c r="F156" s="209">
        <v>1</v>
      </c>
      <c r="G156" s="210">
        <v>175390.27</v>
      </c>
      <c r="H156" s="40">
        <f t="shared" si="2"/>
        <v>175390.27</v>
      </c>
    </row>
    <row r="157" spans="1:8">
      <c r="A157" s="206" t="s">
        <v>1021</v>
      </c>
      <c r="B157" s="207" t="s">
        <v>1022</v>
      </c>
      <c r="C157" s="220" t="s">
        <v>1023</v>
      </c>
      <c r="D157" s="209" t="s">
        <v>987</v>
      </c>
      <c r="E157" s="209" t="s">
        <v>422</v>
      </c>
      <c r="F157" s="209">
        <v>1</v>
      </c>
      <c r="G157" s="210">
        <v>2860.2</v>
      </c>
      <c r="H157" s="40">
        <f t="shared" si="2"/>
        <v>2860.2</v>
      </c>
    </row>
    <row r="158" spans="1:8">
      <c r="A158" s="206" t="s">
        <v>1024</v>
      </c>
      <c r="B158" s="207" t="s">
        <v>1022</v>
      </c>
      <c r="C158" s="220" t="s">
        <v>1025</v>
      </c>
      <c r="D158" s="209" t="s">
        <v>987</v>
      </c>
      <c r="E158" s="209" t="s">
        <v>422</v>
      </c>
      <c r="F158" s="209">
        <v>1</v>
      </c>
      <c r="G158" s="210">
        <v>2849.6</v>
      </c>
      <c r="H158" s="40">
        <f t="shared" si="2"/>
        <v>2849.6</v>
      </c>
    </row>
    <row r="159" spans="1:8">
      <c r="A159" s="206" t="s">
        <v>1026</v>
      </c>
      <c r="B159" s="207" t="s">
        <v>1027</v>
      </c>
      <c r="C159" s="220" t="s">
        <v>1028</v>
      </c>
      <c r="D159" s="209" t="s">
        <v>987</v>
      </c>
      <c r="E159" s="209" t="s">
        <v>422</v>
      </c>
      <c r="F159" s="209">
        <v>8</v>
      </c>
      <c r="G159" s="210">
        <v>22.01</v>
      </c>
      <c r="H159" s="40">
        <f t="shared" si="2"/>
        <v>176.08</v>
      </c>
    </row>
    <row r="160" spans="1:8">
      <c r="A160" s="206" t="s">
        <v>1029</v>
      </c>
      <c r="B160" s="207" t="s">
        <v>1030</v>
      </c>
      <c r="C160" s="220" t="s">
        <v>1031</v>
      </c>
      <c r="D160" s="209" t="s">
        <v>987</v>
      </c>
      <c r="E160" s="209" t="s">
        <v>422</v>
      </c>
      <c r="F160" s="209">
        <v>4</v>
      </c>
      <c r="G160" s="210">
        <v>1136.67</v>
      </c>
      <c r="H160" s="40">
        <f t="shared" si="2"/>
        <v>4546.68</v>
      </c>
    </row>
    <row r="161" spans="1:8">
      <c r="A161" s="206" t="s">
        <v>1032</v>
      </c>
      <c r="B161" s="207" t="s">
        <v>1033</v>
      </c>
      <c r="C161" s="220" t="s">
        <v>1034</v>
      </c>
      <c r="D161" s="209" t="s">
        <v>987</v>
      </c>
      <c r="E161" s="209" t="s">
        <v>422</v>
      </c>
      <c r="F161" s="209">
        <v>2</v>
      </c>
      <c r="G161" s="210">
        <v>4175.5600000000004</v>
      </c>
      <c r="H161" s="40">
        <f t="shared" si="2"/>
        <v>8351.1200000000008</v>
      </c>
    </row>
    <row r="162" spans="1:8">
      <c r="A162" s="206" t="s">
        <v>1035</v>
      </c>
      <c r="B162" s="207" t="s">
        <v>1036</v>
      </c>
      <c r="C162" s="220" t="s">
        <v>1037</v>
      </c>
      <c r="D162" s="209" t="s">
        <v>987</v>
      </c>
      <c r="E162" s="209" t="s">
        <v>422</v>
      </c>
      <c r="F162" s="209">
        <v>4</v>
      </c>
      <c r="G162" s="210">
        <v>735</v>
      </c>
      <c r="H162" s="40">
        <f t="shared" si="2"/>
        <v>2940</v>
      </c>
    </row>
    <row r="163" spans="1:8" ht="13.5" thickBot="1">
      <c r="A163" s="206" t="s">
        <v>1038</v>
      </c>
      <c r="B163" s="207" t="s">
        <v>1039</v>
      </c>
      <c r="C163" s="220" t="s">
        <v>1040</v>
      </c>
      <c r="D163" s="209" t="s">
        <v>987</v>
      </c>
      <c r="E163" s="209" t="s">
        <v>422</v>
      </c>
      <c r="F163" s="209">
        <v>33</v>
      </c>
      <c r="G163" s="210">
        <v>1711.56</v>
      </c>
      <c r="H163" s="40">
        <f>F163*G163</f>
        <v>56481.479999999996</v>
      </c>
    </row>
    <row r="164" spans="1:8" ht="13.5" thickBot="1">
      <c r="A164" s="214">
        <v>16</v>
      </c>
      <c r="B164" s="215" t="s">
        <v>1041</v>
      </c>
      <c r="C164" s="215"/>
      <c r="D164" s="216"/>
      <c r="E164" s="216"/>
      <c r="F164" s="216"/>
      <c r="G164" s="216"/>
      <c r="H164" s="216"/>
    </row>
    <row r="165" spans="1:8" ht="25.5">
      <c r="A165" s="206" t="s">
        <v>1042</v>
      </c>
      <c r="B165" s="207" t="s">
        <v>1145</v>
      </c>
      <c r="C165" s="220" t="s">
        <v>1043</v>
      </c>
      <c r="D165" s="209" t="s">
        <v>1044</v>
      </c>
      <c r="E165" s="209" t="s">
        <v>422</v>
      </c>
      <c r="F165" s="209">
        <v>1</v>
      </c>
      <c r="G165" s="210">
        <v>2165.4899999999998</v>
      </c>
      <c r="H165" s="40">
        <f>F165*G165</f>
        <v>2165.4899999999998</v>
      </c>
    </row>
    <row r="166" spans="1:8" ht="25.5">
      <c r="A166" s="206" t="s">
        <v>1045</v>
      </c>
      <c r="B166" s="207" t="s">
        <v>1046</v>
      </c>
      <c r="C166" s="220" t="s">
        <v>1047</v>
      </c>
      <c r="D166" s="209" t="s">
        <v>1044</v>
      </c>
      <c r="E166" s="209" t="s">
        <v>422</v>
      </c>
      <c r="F166" s="209">
        <v>1</v>
      </c>
      <c r="G166" s="210">
        <v>31311.37</v>
      </c>
      <c r="H166" s="40">
        <f t="shared" ref="H166:H179" si="3">F166*G166</f>
        <v>31311.37</v>
      </c>
    </row>
    <row r="167" spans="1:8" ht="25.5">
      <c r="A167" s="206" t="s">
        <v>1048</v>
      </c>
      <c r="B167" s="207" t="s">
        <v>1049</v>
      </c>
      <c r="C167" s="220" t="s">
        <v>1050</v>
      </c>
      <c r="D167" s="209" t="s">
        <v>1044</v>
      </c>
      <c r="E167" s="209" t="s">
        <v>422</v>
      </c>
      <c r="F167" s="209">
        <v>1</v>
      </c>
      <c r="G167" s="210">
        <v>2851.18</v>
      </c>
      <c r="H167" s="40">
        <f t="shared" si="3"/>
        <v>2851.18</v>
      </c>
    </row>
    <row r="168" spans="1:8" ht="25.5">
      <c r="A168" s="206" t="s">
        <v>1051</v>
      </c>
      <c r="B168" s="207" t="s">
        <v>1052</v>
      </c>
      <c r="C168" s="220" t="s">
        <v>1053</v>
      </c>
      <c r="D168" s="209" t="s">
        <v>1044</v>
      </c>
      <c r="E168" s="209" t="s">
        <v>422</v>
      </c>
      <c r="F168" s="209">
        <v>1</v>
      </c>
      <c r="G168" s="210">
        <v>3058.36</v>
      </c>
      <c r="H168" s="40">
        <f t="shared" si="3"/>
        <v>3058.36</v>
      </c>
    </row>
    <row r="169" spans="1:8" ht="25.5">
      <c r="A169" s="206" t="s">
        <v>1054</v>
      </c>
      <c r="B169" s="207" t="s">
        <v>1055</v>
      </c>
      <c r="C169" s="220" t="s">
        <v>1056</v>
      </c>
      <c r="D169" s="209" t="s">
        <v>1044</v>
      </c>
      <c r="E169" s="209" t="s">
        <v>422</v>
      </c>
      <c r="F169" s="209">
        <v>1</v>
      </c>
      <c r="G169" s="210">
        <v>5032.45</v>
      </c>
      <c r="H169" s="40">
        <f t="shared" si="3"/>
        <v>5032.45</v>
      </c>
    </row>
    <row r="170" spans="1:8" ht="25.5">
      <c r="A170" s="206" t="s">
        <v>1057</v>
      </c>
      <c r="B170" s="207" t="s">
        <v>1058</v>
      </c>
      <c r="C170" s="220" t="s">
        <v>1059</v>
      </c>
      <c r="D170" s="209" t="s">
        <v>1044</v>
      </c>
      <c r="E170" s="209" t="s">
        <v>422</v>
      </c>
      <c r="F170" s="209">
        <v>1</v>
      </c>
      <c r="G170" s="210">
        <v>4556.24</v>
      </c>
      <c r="H170" s="40">
        <f t="shared" si="3"/>
        <v>4556.24</v>
      </c>
    </row>
    <row r="171" spans="1:8" ht="25.5">
      <c r="A171" s="206" t="s">
        <v>1060</v>
      </c>
      <c r="B171" s="207" t="s">
        <v>1061</v>
      </c>
      <c r="C171" s="220" t="s">
        <v>1062</v>
      </c>
      <c r="D171" s="209" t="s">
        <v>1044</v>
      </c>
      <c r="E171" s="209" t="s">
        <v>422</v>
      </c>
      <c r="F171" s="209">
        <v>1</v>
      </c>
      <c r="G171" s="210">
        <v>914.99</v>
      </c>
      <c r="H171" s="40">
        <f t="shared" si="3"/>
        <v>914.99</v>
      </c>
    </row>
    <row r="172" spans="1:8" ht="25.5">
      <c r="A172" s="206" t="s">
        <v>1063</v>
      </c>
      <c r="B172" s="207" t="s">
        <v>1064</v>
      </c>
      <c r="C172" s="220" t="s">
        <v>1065</v>
      </c>
      <c r="D172" s="209" t="s">
        <v>1044</v>
      </c>
      <c r="E172" s="209" t="s">
        <v>422</v>
      </c>
      <c r="F172" s="209">
        <v>1</v>
      </c>
      <c r="G172" s="210">
        <v>10836.03</v>
      </c>
      <c r="H172" s="40">
        <f t="shared" si="3"/>
        <v>10836.03</v>
      </c>
    </row>
    <row r="173" spans="1:8" ht="25.5">
      <c r="A173" s="206" t="s">
        <v>1066</v>
      </c>
      <c r="B173" s="207" t="s">
        <v>1067</v>
      </c>
      <c r="C173" s="220" t="s">
        <v>1068</v>
      </c>
      <c r="D173" s="209" t="s">
        <v>1044</v>
      </c>
      <c r="E173" s="209" t="s">
        <v>422</v>
      </c>
      <c r="F173" s="209">
        <v>1</v>
      </c>
      <c r="G173" s="210">
        <v>3425.58</v>
      </c>
      <c r="H173" s="40">
        <f t="shared" si="3"/>
        <v>3425.58</v>
      </c>
    </row>
    <row r="174" spans="1:8" ht="25.5">
      <c r="A174" s="206" t="s">
        <v>1069</v>
      </c>
      <c r="B174" s="207" t="s">
        <v>1070</v>
      </c>
      <c r="C174" s="220" t="s">
        <v>1071</v>
      </c>
      <c r="D174" s="209" t="s">
        <v>1044</v>
      </c>
      <c r="E174" s="209" t="s">
        <v>422</v>
      </c>
      <c r="F174" s="209">
        <v>1</v>
      </c>
      <c r="G174" s="210">
        <v>4132.8</v>
      </c>
      <c r="H174" s="40">
        <f t="shared" si="3"/>
        <v>4132.8</v>
      </c>
    </row>
    <row r="175" spans="1:8" ht="25.5">
      <c r="A175" s="206" t="s">
        <v>1072</v>
      </c>
      <c r="B175" s="207" t="s">
        <v>1073</v>
      </c>
      <c r="C175" s="220" t="s">
        <v>1074</v>
      </c>
      <c r="D175" s="209" t="s">
        <v>1044</v>
      </c>
      <c r="E175" s="209" t="s">
        <v>422</v>
      </c>
      <c r="F175" s="209">
        <v>1</v>
      </c>
      <c r="G175" s="210">
        <v>9933.86</v>
      </c>
      <c r="H175" s="40">
        <f t="shared" si="3"/>
        <v>9933.86</v>
      </c>
    </row>
    <row r="176" spans="1:8" ht="25.5">
      <c r="A176" s="206" t="s">
        <v>1075</v>
      </c>
      <c r="B176" s="207" t="s">
        <v>1146</v>
      </c>
      <c r="C176" s="220" t="s">
        <v>1076</v>
      </c>
      <c r="D176" s="209" t="s">
        <v>1044</v>
      </c>
      <c r="E176" s="209" t="s">
        <v>422</v>
      </c>
      <c r="F176" s="209">
        <v>1</v>
      </c>
      <c r="G176" s="210">
        <v>3726.05</v>
      </c>
      <c r="H176" s="40">
        <f t="shared" si="3"/>
        <v>3726.05</v>
      </c>
    </row>
    <row r="177" spans="1:8" ht="25.5">
      <c r="A177" s="206" t="s">
        <v>1077</v>
      </c>
      <c r="B177" s="207" t="s">
        <v>1147</v>
      </c>
      <c r="C177" s="220" t="s">
        <v>1078</v>
      </c>
      <c r="D177" s="209" t="s">
        <v>1044</v>
      </c>
      <c r="E177" s="209" t="s">
        <v>422</v>
      </c>
      <c r="F177" s="209">
        <v>1</v>
      </c>
      <c r="G177" s="210">
        <v>1850.75</v>
      </c>
      <c r="H177" s="40">
        <f t="shared" si="3"/>
        <v>1850.75</v>
      </c>
    </row>
    <row r="178" spans="1:8" ht="25.5">
      <c r="A178" s="206" t="s">
        <v>1079</v>
      </c>
      <c r="B178" s="207" t="s">
        <v>1080</v>
      </c>
      <c r="C178" s="220" t="s">
        <v>1081</v>
      </c>
      <c r="D178" s="209" t="s">
        <v>1044</v>
      </c>
      <c r="E178" s="209" t="s">
        <v>422</v>
      </c>
      <c r="F178" s="209">
        <v>1</v>
      </c>
      <c r="G178" s="210">
        <v>9857.7900000000009</v>
      </c>
      <c r="H178" s="40">
        <f t="shared" si="3"/>
        <v>9857.7900000000009</v>
      </c>
    </row>
    <row r="179" spans="1:8">
      <c r="A179" s="206" t="s">
        <v>1082</v>
      </c>
      <c r="B179" s="207" t="s">
        <v>1039</v>
      </c>
      <c r="C179" s="220" t="s">
        <v>1083</v>
      </c>
      <c r="D179" s="209" t="s">
        <v>987</v>
      </c>
      <c r="E179" s="209" t="s">
        <v>422</v>
      </c>
      <c r="F179" s="209">
        <v>23</v>
      </c>
      <c r="G179" s="210">
        <v>1711.56</v>
      </c>
      <c r="H179" s="40">
        <f t="shared" si="3"/>
        <v>39365.879999999997</v>
      </c>
    </row>
    <row r="180" spans="1:8">
      <c r="A180" s="375" t="s">
        <v>1084</v>
      </c>
      <c r="B180" s="375"/>
      <c r="C180" s="375"/>
      <c r="D180" s="375"/>
      <c r="E180" s="375"/>
      <c r="F180" s="375"/>
      <c r="G180" s="375"/>
      <c r="H180" s="186">
        <f>SUM(H3:H179)</f>
        <v>1232774.6250000002</v>
      </c>
    </row>
    <row r="181" spans="1:8">
      <c r="A181" s="375" t="s">
        <v>694</v>
      </c>
      <c r="B181" s="375"/>
      <c r="C181" s="375"/>
      <c r="D181" s="375"/>
      <c r="E181" s="375"/>
      <c r="F181" s="375"/>
      <c r="G181" s="375"/>
      <c r="H181" s="186">
        <f>H180*19.81%</f>
        <v>244212.65321250004</v>
      </c>
    </row>
    <row r="182" spans="1:8">
      <c r="A182" s="375" t="s">
        <v>1085</v>
      </c>
      <c r="B182" s="375"/>
      <c r="C182" s="375"/>
      <c r="D182" s="375"/>
      <c r="E182" s="375"/>
      <c r="F182" s="375"/>
      <c r="G182" s="375"/>
      <c r="H182" s="186">
        <f>SUM(H180:H181)</f>
        <v>1476987.2782125003</v>
      </c>
    </row>
  </sheetData>
  <mergeCells count="3">
    <mergeCell ref="A182:G182"/>
    <mergeCell ref="A181:G181"/>
    <mergeCell ref="A180:G180"/>
  </mergeCells>
  <phoneticPr fontId="1" type="noConversion"/>
  <printOptions horizontalCentered="1" verticalCentered="1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D64D-39AF-457C-BFCC-58793A078409}">
  <sheetPr>
    <tabColor rgb="FF0070C0"/>
  </sheetPr>
  <dimension ref="A1:E246"/>
  <sheetViews>
    <sheetView showGridLines="0" workbookViewId="0">
      <selection activeCell="B4" sqref="B4"/>
    </sheetView>
  </sheetViews>
  <sheetFormatPr defaultRowHeight="15"/>
  <cols>
    <col min="1" max="1" width="68.7109375" customWidth="1"/>
    <col min="2" max="2" width="14.5703125" bestFit="1" customWidth="1"/>
    <col min="3" max="3" width="12" bestFit="1" customWidth="1"/>
    <col min="4" max="4" width="14" bestFit="1" customWidth="1"/>
    <col min="5" max="5" width="15.7109375" bestFit="1" customWidth="1"/>
  </cols>
  <sheetData>
    <row r="1" spans="1:5">
      <c r="A1" s="235" t="s">
        <v>339</v>
      </c>
      <c r="B1" s="236" t="s">
        <v>695</v>
      </c>
      <c r="C1" s="235" t="s">
        <v>1150</v>
      </c>
      <c r="D1" s="235" t="s">
        <v>1151</v>
      </c>
      <c r="E1" s="237" t="s">
        <v>1152</v>
      </c>
    </row>
    <row r="2" spans="1:5">
      <c r="A2" s="231" t="s">
        <v>1019</v>
      </c>
      <c r="B2" s="232">
        <v>175390.27</v>
      </c>
      <c r="C2" s="233">
        <v>0.13271607808742755</v>
      </c>
      <c r="D2" s="233">
        <v>0.13271607808742755</v>
      </c>
      <c r="E2" s="234" t="str">
        <f>IF(D2&lt;=0.8,"A",IF(D2&lt;=0.95,"B","C"))</f>
        <v>A</v>
      </c>
    </row>
    <row r="3" spans="1:5">
      <c r="A3" s="231" t="s">
        <v>919</v>
      </c>
      <c r="B3" s="232">
        <v>129040.83</v>
      </c>
      <c r="C3" s="233">
        <v>9.7643916454125221E-2</v>
      </c>
      <c r="D3" s="233">
        <v>0.23035999454155276</v>
      </c>
      <c r="E3" s="234" t="str">
        <f t="shared" ref="E3:E66" si="0">IF(D3&lt;=0.8,"A",IF(D3&lt;=0.95,"B","C"))</f>
        <v>A</v>
      </c>
    </row>
    <row r="4" spans="1:5">
      <c r="A4" s="231" t="s">
        <v>952</v>
      </c>
      <c r="B4" s="232">
        <v>107100</v>
      </c>
      <c r="C4" s="233">
        <v>8.1041507964857401E-2</v>
      </c>
      <c r="D4" s="233">
        <v>0.31140150250641013</v>
      </c>
      <c r="E4" s="234" t="str">
        <f t="shared" si="0"/>
        <v>A</v>
      </c>
    </row>
    <row r="5" spans="1:5">
      <c r="A5" s="231" t="s">
        <v>818</v>
      </c>
      <c r="B5" s="232">
        <v>98770.93</v>
      </c>
      <c r="C5" s="233">
        <v>7.4738983289368566E-2</v>
      </c>
      <c r="D5" s="233">
        <v>0.3861404857957787</v>
      </c>
      <c r="E5" s="234" t="str">
        <f t="shared" si="0"/>
        <v>A</v>
      </c>
    </row>
    <row r="6" spans="1:5">
      <c r="A6" s="231" t="s">
        <v>1039</v>
      </c>
      <c r="B6" s="232">
        <v>95847.359999999986</v>
      </c>
      <c r="C6" s="233">
        <v>7.2526746861349717E-2</v>
      </c>
      <c r="D6" s="233">
        <v>0.45866723265712839</v>
      </c>
      <c r="E6" s="234" t="str">
        <f t="shared" si="0"/>
        <v>A</v>
      </c>
    </row>
    <row r="7" spans="1:5">
      <c r="A7" s="231" t="s">
        <v>956</v>
      </c>
      <c r="B7" s="232">
        <v>87573.2</v>
      </c>
      <c r="C7" s="233">
        <v>6.6265772038357151E-2</v>
      </c>
      <c r="D7" s="233">
        <v>0.52493300469548554</v>
      </c>
      <c r="E7" s="234" t="str">
        <f t="shared" si="0"/>
        <v>A</v>
      </c>
    </row>
    <row r="8" spans="1:5">
      <c r="A8" s="231" t="s">
        <v>810</v>
      </c>
      <c r="B8" s="232">
        <v>35955.9</v>
      </c>
      <c r="C8" s="233">
        <v>2.7207472980706037E-2</v>
      </c>
      <c r="D8" s="233">
        <v>0.55214047767619157</v>
      </c>
      <c r="E8" s="234" t="str">
        <f t="shared" si="0"/>
        <v>A</v>
      </c>
    </row>
    <row r="9" spans="1:5">
      <c r="A9" s="231" t="s">
        <v>1046</v>
      </c>
      <c r="B9" s="232">
        <v>31311.37</v>
      </c>
      <c r="C9" s="233">
        <v>2.3693003186233401E-2</v>
      </c>
      <c r="D9" s="233">
        <v>0.57583348086242492</v>
      </c>
      <c r="E9" s="234" t="str">
        <f t="shared" si="0"/>
        <v>A</v>
      </c>
    </row>
    <row r="10" spans="1:5">
      <c r="A10" s="231" t="s">
        <v>813</v>
      </c>
      <c r="B10" s="232">
        <v>26099.55</v>
      </c>
      <c r="C10" s="233">
        <v>1.9749270674175482E-2</v>
      </c>
      <c r="D10" s="233">
        <v>0.59558275153660045</v>
      </c>
      <c r="E10" s="234" t="str">
        <f t="shared" si="0"/>
        <v>A</v>
      </c>
    </row>
    <row r="11" spans="1:5">
      <c r="A11" s="231" t="s">
        <v>634</v>
      </c>
      <c r="B11" s="232">
        <v>21875</v>
      </c>
      <c r="C11" s="233">
        <v>1.6552595581057476E-2</v>
      </c>
      <c r="D11" s="233">
        <v>0.61213534711765794</v>
      </c>
      <c r="E11" s="234" t="str">
        <f t="shared" si="0"/>
        <v>A</v>
      </c>
    </row>
    <row r="12" spans="1:5">
      <c r="A12" s="231" t="s">
        <v>613</v>
      </c>
      <c r="B12" s="232">
        <v>19763.8</v>
      </c>
      <c r="C12" s="233">
        <v>1.4955071476338457E-2</v>
      </c>
      <c r="D12" s="233">
        <v>0.62709041859399639</v>
      </c>
      <c r="E12" s="234" t="str">
        <f t="shared" si="0"/>
        <v>A</v>
      </c>
    </row>
    <row r="13" spans="1:5">
      <c r="A13" s="231" t="s">
        <v>610</v>
      </c>
      <c r="B13" s="232">
        <v>18128.5</v>
      </c>
      <c r="C13" s="233">
        <v>1.3717656182454879E-2</v>
      </c>
      <c r="D13" s="233">
        <v>0.6408080747764513</v>
      </c>
      <c r="E13" s="234" t="str">
        <f t="shared" si="0"/>
        <v>A</v>
      </c>
    </row>
    <row r="14" spans="1:5">
      <c r="A14" s="231" t="s">
        <v>587</v>
      </c>
      <c r="B14" s="232">
        <v>18013.5</v>
      </c>
      <c r="C14" s="233">
        <v>1.3630636822828748E-2</v>
      </c>
      <c r="D14" s="233">
        <v>0.65443871159928002</v>
      </c>
      <c r="E14" s="234" t="str">
        <f t="shared" si="0"/>
        <v>A</v>
      </c>
    </row>
    <row r="15" spans="1:5">
      <c r="A15" s="231" t="s">
        <v>715</v>
      </c>
      <c r="B15" s="232">
        <v>16233.74</v>
      </c>
      <c r="C15" s="233">
        <v>1.2283910079453075E-2</v>
      </c>
      <c r="D15" s="233">
        <v>0.66672262167873309</v>
      </c>
      <c r="E15" s="234" t="str">
        <f t="shared" si="0"/>
        <v>A</v>
      </c>
    </row>
    <row r="16" spans="1:5">
      <c r="A16" s="231" t="s">
        <v>604</v>
      </c>
      <c r="B16" s="232">
        <v>15895.4</v>
      </c>
      <c r="C16" s="233">
        <v>1.202789155653216E-2</v>
      </c>
      <c r="D16" s="233">
        <v>0.67875051323526525</v>
      </c>
      <c r="E16" s="234" t="str">
        <f t="shared" si="0"/>
        <v>A</v>
      </c>
    </row>
    <row r="17" spans="1:5">
      <c r="A17" s="231" t="s">
        <v>974</v>
      </c>
      <c r="B17" s="232">
        <v>14702.4</v>
      </c>
      <c r="C17" s="233">
        <v>1.1125160286671517E-2</v>
      </c>
      <c r="D17" s="233">
        <v>0.68987567352193679</v>
      </c>
      <c r="E17" s="234" t="str">
        <f t="shared" si="0"/>
        <v>A</v>
      </c>
    </row>
    <row r="18" spans="1:5">
      <c r="A18" s="231" t="s">
        <v>570</v>
      </c>
      <c r="B18" s="232">
        <v>14244.449999999999</v>
      </c>
      <c r="C18" s="233">
        <v>1.0778634062838591E-2</v>
      </c>
      <c r="D18" s="233">
        <v>0.70065430758477543</v>
      </c>
      <c r="E18" s="234" t="str">
        <f t="shared" si="0"/>
        <v>A</v>
      </c>
    </row>
    <row r="19" spans="1:5">
      <c r="A19" s="231" t="s">
        <v>944</v>
      </c>
      <c r="B19" s="232">
        <v>13147.96</v>
      </c>
      <c r="C19" s="233">
        <v>9.9489309529563631E-3</v>
      </c>
      <c r="D19" s="233">
        <v>0.71060323853773177</v>
      </c>
      <c r="E19" s="234" t="str">
        <f t="shared" si="0"/>
        <v>A</v>
      </c>
    </row>
    <row r="20" spans="1:5">
      <c r="A20" s="231" t="s">
        <v>985</v>
      </c>
      <c r="B20" s="232">
        <v>13131.64</v>
      </c>
      <c r="C20" s="233">
        <v>9.9365817707902891E-3</v>
      </c>
      <c r="D20" s="233">
        <v>0.72053982030852204</v>
      </c>
      <c r="E20" s="234" t="str">
        <f t="shared" si="0"/>
        <v>A</v>
      </c>
    </row>
    <row r="21" spans="1:5" ht="30">
      <c r="A21" s="231" t="s">
        <v>790</v>
      </c>
      <c r="B21" s="232">
        <v>11603.880000000001</v>
      </c>
      <c r="C21" s="233">
        <v>8.7805409285084002E-3</v>
      </c>
      <c r="D21" s="233">
        <v>0.72932036123703048</v>
      </c>
      <c r="E21" s="234" t="str">
        <f t="shared" si="0"/>
        <v>A</v>
      </c>
    </row>
    <row r="22" spans="1:5">
      <c r="A22" s="231" t="s">
        <v>1064</v>
      </c>
      <c r="B22" s="232">
        <v>10836.03</v>
      </c>
      <c r="C22" s="233">
        <v>8.1995164477351428E-3</v>
      </c>
      <c r="D22" s="233">
        <v>0.73751987768476557</v>
      </c>
      <c r="E22" s="234" t="str">
        <f t="shared" si="0"/>
        <v>A</v>
      </c>
    </row>
    <row r="23" spans="1:5">
      <c r="A23" s="231" t="s">
        <v>1073</v>
      </c>
      <c r="B23" s="232">
        <v>9933.86</v>
      </c>
      <c r="C23" s="233">
        <v>7.5168533549185663E-3</v>
      </c>
      <c r="D23" s="233">
        <v>0.74503673103968415</v>
      </c>
      <c r="E23" s="234" t="str">
        <f t="shared" si="0"/>
        <v>A</v>
      </c>
    </row>
    <row r="24" spans="1:5">
      <c r="A24" s="231" t="s">
        <v>998</v>
      </c>
      <c r="B24" s="232">
        <v>9932.2199999999993</v>
      </c>
      <c r="C24" s="233">
        <v>7.5156123831812884E-3</v>
      </c>
      <c r="D24" s="233">
        <v>0.75255234342286537</v>
      </c>
      <c r="E24" s="234" t="str">
        <f t="shared" si="0"/>
        <v>A</v>
      </c>
    </row>
    <row r="25" spans="1:5">
      <c r="A25" s="231" t="s">
        <v>1080</v>
      </c>
      <c r="B25" s="232">
        <v>9857.7900000000009</v>
      </c>
      <c r="C25" s="233">
        <v>7.4592919402510904E-3</v>
      </c>
      <c r="D25" s="233">
        <v>0.76001163536311656</v>
      </c>
      <c r="E25" s="234" t="str">
        <f t="shared" si="0"/>
        <v>A</v>
      </c>
    </row>
    <row r="26" spans="1:5">
      <c r="A26" s="231" t="s">
        <v>580</v>
      </c>
      <c r="B26" s="232">
        <v>9457.9499999999989</v>
      </c>
      <c r="C26" s="233">
        <v>7.1567369771822877E-3</v>
      </c>
      <c r="D26" s="233">
        <v>0.76716837234029878</v>
      </c>
      <c r="E26" s="234" t="str">
        <f t="shared" si="0"/>
        <v>A</v>
      </c>
    </row>
    <row r="27" spans="1:5">
      <c r="A27" s="231" t="s">
        <v>641</v>
      </c>
      <c r="B27" s="232">
        <v>9262.24</v>
      </c>
      <c r="C27" s="233">
        <v>7.0086451609002879E-3</v>
      </c>
      <c r="D27" s="233">
        <v>0.77417701750119905</v>
      </c>
      <c r="E27" s="234" t="str">
        <f t="shared" si="0"/>
        <v>A</v>
      </c>
    </row>
    <row r="28" spans="1:5">
      <c r="A28" s="231" t="s">
        <v>674</v>
      </c>
      <c r="B28" s="232">
        <v>9168.76</v>
      </c>
      <c r="C28" s="233">
        <v>6.9379097718754992E-3</v>
      </c>
      <c r="D28" s="233">
        <v>0.78111492727307452</v>
      </c>
      <c r="E28" s="234" t="str">
        <f t="shared" si="0"/>
        <v>A</v>
      </c>
    </row>
    <row r="29" spans="1:5">
      <c r="A29" s="231" t="s">
        <v>582</v>
      </c>
      <c r="B29" s="232">
        <v>9041.2199999999993</v>
      </c>
      <c r="C29" s="233">
        <v>6.8414015185997018E-3</v>
      </c>
      <c r="D29" s="233">
        <v>0.78795632879167421</v>
      </c>
      <c r="E29" s="234" t="str">
        <f t="shared" si="0"/>
        <v>A</v>
      </c>
    </row>
    <row r="30" spans="1:5">
      <c r="A30" s="231" t="s">
        <v>586</v>
      </c>
      <c r="B30" s="232">
        <v>8840</v>
      </c>
      <c r="C30" s="233">
        <v>6.6891403399564845E-3</v>
      </c>
      <c r="D30" s="233">
        <v>0.79464546913163081</v>
      </c>
      <c r="E30" s="234" t="str">
        <f t="shared" si="0"/>
        <v>A</v>
      </c>
    </row>
    <row r="31" spans="1:5">
      <c r="A31" s="231" t="s">
        <v>1033</v>
      </c>
      <c r="B31" s="232">
        <v>8351.1200000000008</v>
      </c>
      <c r="C31" s="233">
        <v>6.3192096918345472E-3</v>
      </c>
      <c r="D31" s="233">
        <v>0.80096467882346545</v>
      </c>
      <c r="E31" s="234" t="str">
        <f t="shared" si="0"/>
        <v>B</v>
      </c>
    </row>
    <row r="32" spans="1:5">
      <c r="A32" s="231" t="s">
        <v>792</v>
      </c>
      <c r="B32" s="232">
        <v>8010.8</v>
      </c>
      <c r="C32" s="233">
        <v>6.0616929225478962E-3</v>
      </c>
      <c r="D32" s="233">
        <v>0.80702637174601344</v>
      </c>
      <c r="E32" s="234" t="str">
        <f t="shared" si="0"/>
        <v>B</v>
      </c>
    </row>
    <row r="33" spans="1:5">
      <c r="A33" s="231" t="s">
        <v>649</v>
      </c>
      <c r="B33" s="232">
        <v>7924.4</v>
      </c>
      <c r="C33" s="233">
        <v>5.9963148993157425E-3</v>
      </c>
      <c r="D33" s="233">
        <v>0.81302268664532906</v>
      </c>
      <c r="E33" s="234" t="str">
        <f t="shared" si="0"/>
        <v>B</v>
      </c>
    </row>
    <row r="34" spans="1:5">
      <c r="A34" s="231" t="s">
        <v>607</v>
      </c>
      <c r="B34" s="232">
        <v>7615.2</v>
      </c>
      <c r="C34" s="233">
        <v>5.7623463254340068E-3</v>
      </c>
      <c r="D34" s="233">
        <v>0.81878503297076299</v>
      </c>
      <c r="E34" s="234" t="str">
        <f t="shared" si="0"/>
        <v>B</v>
      </c>
    </row>
    <row r="35" spans="1:5">
      <c r="A35" s="231" t="s">
        <v>639</v>
      </c>
      <c r="B35" s="232">
        <v>7141.1600000000008</v>
      </c>
      <c r="C35" s="233">
        <v>5.403644958154259E-3</v>
      </c>
      <c r="D35" s="233">
        <v>0.82418867792891726</v>
      </c>
      <c r="E35" s="234" t="str">
        <f t="shared" si="0"/>
        <v>B</v>
      </c>
    </row>
    <row r="36" spans="1:5">
      <c r="A36" s="231" t="s">
        <v>742</v>
      </c>
      <c r="B36" s="232">
        <v>7110.74</v>
      </c>
      <c r="C36" s="233">
        <v>5.3806264458079378E-3</v>
      </c>
      <c r="D36" s="233">
        <v>0.8295693043747252</v>
      </c>
      <c r="E36" s="234" t="str">
        <f t="shared" si="0"/>
        <v>B</v>
      </c>
    </row>
    <row r="37" spans="1:5">
      <c r="A37" s="231" t="s">
        <v>799</v>
      </c>
      <c r="B37" s="232">
        <v>6753.9000000000005</v>
      </c>
      <c r="C37" s="233">
        <v>5.1106091563384729E-3</v>
      </c>
      <c r="D37" s="233">
        <v>0.83467991353106352</v>
      </c>
      <c r="E37" s="234" t="str">
        <f t="shared" si="0"/>
        <v>B</v>
      </c>
    </row>
    <row r="38" spans="1:5">
      <c r="A38" s="231" t="s">
        <v>676</v>
      </c>
      <c r="B38" s="232">
        <v>6378.68</v>
      </c>
      <c r="C38" s="233">
        <v>4.826683903130501E-3</v>
      </c>
      <c r="D38" s="233">
        <v>0.83950659743419398</v>
      </c>
      <c r="E38" s="234" t="str">
        <f t="shared" si="0"/>
        <v>B</v>
      </c>
    </row>
    <row r="39" spans="1:5">
      <c r="A39" s="231" t="s">
        <v>989</v>
      </c>
      <c r="B39" s="232">
        <v>6231.14</v>
      </c>
      <c r="C39" s="233">
        <v>4.715041848180594E-3</v>
      </c>
      <c r="D39" s="233">
        <v>0.84422163928237448</v>
      </c>
      <c r="E39" s="234" t="str">
        <f t="shared" si="0"/>
        <v>B</v>
      </c>
    </row>
    <row r="40" spans="1:5">
      <c r="A40" s="231" t="s">
        <v>854</v>
      </c>
      <c r="B40" s="232">
        <v>6165</v>
      </c>
      <c r="C40" s="233">
        <v>4.6649943660443125E-3</v>
      </c>
      <c r="D40" s="233">
        <v>0.84888663364841888</v>
      </c>
      <c r="E40" s="234" t="str">
        <f t="shared" si="0"/>
        <v>B</v>
      </c>
    </row>
    <row r="41" spans="1:5">
      <c r="A41" s="231" t="s">
        <v>572</v>
      </c>
      <c r="B41" s="232">
        <v>6100.6880000000001</v>
      </c>
      <c r="C41" s="233">
        <v>4.616330113381046E-3</v>
      </c>
      <c r="D41" s="233">
        <v>0.8535029637617999</v>
      </c>
      <c r="E41" s="234" t="str">
        <f t="shared" si="0"/>
        <v>B</v>
      </c>
    </row>
    <row r="42" spans="1:5">
      <c r="A42" s="231" t="s">
        <v>992</v>
      </c>
      <c r="B42" s="232">
        <v>6058.9500000000007</v>
      </c>
      <c r="C42" s="233">
        <v>4.5847473826673467E-3</v>
      </c>
      <c r="D42" s="233">
        <v>0.85808771114446725</v>
      </c>
      <c r="E42" s="234" t="str">
        <f t="shared" si="0"/>
        <v>B</v>
      </c>
    </row>
    <row r="43" spans="1:5">
      <c r="A43" s="231" t="s">
        <v>574</v>
      </c>
      <c r="B43" s="232">
        <v>5849.7900000000009</v>
      </c>
      <c r="C43" s="233">
        <v>4.4264780847595078E-3</v>
      </c>
      <c r="D43" s="233">
        <v>0.86251418922922685</v>
      </c>
      <c r="E43" s="234" t="str">
        <f t="shared" si="0"/>
        <v>B</v>
      </c>
    </row>
    <row r="44" spans="1:5">
      <c r="A44" s="231" t="s">
        <v>965</v>
      </c>
      <c r="B44" s="232">
        <v>5757.76</v>
      </c>
      <c r="C44" s="233">
        <v>4.3568398963560913E-3</v>
      </c>
      <c r="D44" s="233">
        <v>0.86687102912558289</v>
      </c>
      <c r="E44" s="234" t="str">
        <f t="shared" si="0"/>
        <v>B</v>
      </c>
    </row>
    <row r="45" spans="1:5">
      <c r="A45" s="231" t="s">
        <v>1022</v>
      </c>
      <c r="B45" s="232">
        <v>5709.7999999999993</v>
      </c>
      <c r="C45" s="233">
        <v>4.320549039941576E-3</v>
      </c>
      <c r="D45" s="233">
        <v>0.87119157816552451</v>
      </c>
      <c r="E45" s="234" t="str">
        <f t="shared" si="0"/>
        <v>B</v>
      </c>
    </row>
    <row r="46" spans="1:5">
      <c r="A46" s="231" t="s">
        <v>1055</v>
      </c>
      <c r="B46" s="232">
        <v>5032.45</v>
      </c>
      <c r="C46" s="233">
        <v>3.8080050117436661E-3</v>
      </c>
      <c r="D46" s="233">
        <v>0.87499958317726811</v>
      </c>
      <c r="E46" s="234" t="str">
        <f t="shared" si="0"/>
        <v>B</v>
      </c>
    </row>
    <row r="47" spans="1:5">
      <c r="A47" s="231" t="s">
        <v>959</v>
      </c>
      <c r="B47" s="232">
        <v>4964.16</v>
      </c>
      <c r="C47" s="233">
        <v>3.7563306459274188E-3</v>
      </c>
      <c r="D47" s="233">
        <v>0.87875591382319551</v>
      </c>
      <c r="E47" s="234" t="str">
        <f t="shared" si="0"/>
        <v>B</v>
      </c>
    </row>
    <row r="48" spans="1:5">
      <c r="A48" s="231" t="s">
        <v>705</v>
      </c>
      <c r="B48" s="232">
        <v>4607.55</v>
      </c>
      <c r="C48" s="233">
        <v>3.486487395177206E-3</v>
      </c>
      <c r="D48" s="233">
        <v>0.88224240121837272</v>
      </c>
      <c r="E48" s="234" t="str">
        <f t="shared" si="0"/>
        <v>B</v>
      </c>
    </row>
    <row r="49" spans="1:5" ht="30">
      <c r="A49" s="231" t="s">
        <v>1058</v>
      </c>
      <c r="B49" s="232">
        <v>4556.24</v>
      </c>
      <c r="C49" s="233">
        <v>3.4476616269822772E-3</v>
      </c>
      <c r="D49" s="233">
        <v>0.88569006284535501</v>
      </c>
      <c r="E49" s="234" t="str">
        <f t="shared" si="0"/>
        <v>B</v>
      </c>
    </row>
    <row r="50" spans="1:5">
      <c r="A50" s="231" t="s">
        <v>1030</v>
      </c>
      <c r="B50" s="232">
        <v>4546.68</v>
      </c>
      <c r="C50" s="233">
        <v>3.440427669782053E-3</v>
      </c>
      <c r="D50" s="233">
        <v>0.88913049051513704</v>
      </c>
      <c r="E50" s="234" t="str">
        <f t="shared" si="0"/>
        <v>B</v>
      </c>
    </row>
    <row r="51" spans="1:5">
      <c r="A51" s="231" t="s">
        <v>567</v>
      </c>
      <c r="B51" s="232">
        <v>4422.84</v>
      </c>
      <c r="C51" s="233">
        <v>3.3467191698159657E-3</v>
      </c>
      <c r="D51" s="233">
        <v>0.89247720968495303</v>
      </c>
      <c r="E51" s="234" t="str">
        <f t="shared" si="0"/>
        <v>B</v>
      </c>
    </row>
    <row r="52" spans="1:5">
      <c r="A52" s="231" t="s">
        <v>1070</v>
      </c>
      <c r="B52" s="232">
        <v>4132.8</v>
      </c>
      <c r="C52" s="233">
        <v>3.1272487779380269E-3</v>
      </c>
      <c r="D52" s="233">
        <v>0.89560445846289105</v>
      </c>
      <c r="E52" s="234" t="str">
        <f t="shared" si="0"/>
        <v>B</v>
      </c>
    </row>
    <row r="53" spans="1:5">
      <c r="A53" s="231" t="s">
        <v>712</v>
      </c>
      <c r="B53" s="232">
        <v>4046.4</v>
      </c>
      <c r="C53" s="233">
        <v>3.0618707547058733E-3</v>
      </c>
      <c r="D53" s="233">
        <v>0.89866632921759693</v>
      </c>
      <c r="E53" s="234" t="str">
        <f t="shared" si="0"/>
        <v>B</v>
      </c>
    </row>
    <row r="54" spans="1:5">
      <c r="A54" s="231" t="s">
        <v>1146</v>
      </c>
      <c r="B54" s="232">
        <v>3726.05</v>
      </c>
      <c r="C54" s="233">
        <v>2.8194650863908213E-3</v>
      </c>
      <c r="D54" s="233">
        <v>0.90148579430398779</v>
      </c>
      <c r="E54" s="234" t="str">
        <f t="shared" si="0"/>
        <v>B</v>
      </c>
    </row>
    <row r="55" spans="1:5">
      <c r="A55" s="231" t="s">
        <v>1010</v>
      </c>
      <c r="B55" s="232">
        <v>3638.52</v>
      </c>
      <c r="C55" s="233">
        <v>2.7532320033640798E-3</v>
      </c>
      <c r="D55" s="233">
        <v>0.90423902630735187</v>
      </c>
      <c r="E55" s="234" t="str">
        <f t="shared" si="0"/>
        <v>B</v>
      </c>
    </row>
    <row r="56" spans="1:5">
      <c r="A56" s="231" t="s">
        <v>1067</v>
      </c>
      <c r="B56" s="232">
        <v>3425.58</v>
      </c>
      <c r="C56" s="233">
        <v>2.592102416939834E-3</v>
      </c>
      <c r="D56" s="233">
        <v>0.90683112872429172</v>
      </c>
      <c r="E56" s="234" t="str">
        <f t="shared" si="0"/>
        <v>B</v>
      </c>
    </row>
    <row r="57" spans="1:5">
      <c r="A57" s="231" t="s">
        <v>637</v>
      </c>
      <c r="B57" s="232">
        <v>3375.84</v>
      </c>
      <c r="C57" s="233">
        <v>2.5544646521763236E-3</v>
      </c>
      <c r="D57" s="233">
        <v>0.90938559337646818</v>
      </c>
      <c r="E57" s="234" t="str">
        <f t="shared" si="0"/>
        <v>B</v>
      </c>
    </row>
    <row r="58" spans="1:5">
      <c r="A58" s="231" t="s">
        <v>664</v>
      </c>
      <c r="B58" s="232">
        <v>3351.6</v>
      </c>
      <c r="C58" s="233">
        <v>2.5361224845473025E-3</v>
      </c>
      <c r="D58" s="233">
        <v>0.91192171586101556</v>
      </c>
      <c r="E58" s="234" t="str">
        <f t="shared" si="0"/>
        <v>B</v>
      </c>
    </row>
    <row r="59" spans="1:5">
      <c r="A59" s="231" t="s">
        <v>647</v>
      </c>
      <c r="B59" s="232">
        <v>3270.68</v>
      </c>
      <c r="C59" s="233">
        <v>2.4748911229738545E-3</v>
      </c>
      <c r="D59" s="233">
        <v>0.91439660698398928</v>
      </c>
      <c r="E59" s="234" t="str">
        <f t="shared" si="0"/>
        <v>B</v>
      </c>
    </row>
    <row r="60" spans="1:5">
      <c r="A60" s="231" t="s">
        <v>718</v>
      </c>
      <c r="B60" s="232">
        <v>3186.69</v>
      </c>
      <c r="C60" s="233">
        <v>2.411336722843431E-3</v>
      </c>
      <c r="D60" s="233">
        <v>0.91680794370683272</v>
      </c>
      <c r="E60" s="234" t="str">
        <f t="shared" si="0"/>
        <v>B</v>
      </c>
    </row>
    <row r="61" spans="1:5">
      <c r="A61" s="231" t="s">
        <v>1052</v>
      </c>
      <c r="B61" s="232">
        <v>3058.36</v>
      </c>
      <c r="C61" s="233">
        <v>2.314230684401506E-3</v>
      </c>
      <c r="D61" s="233">
        <v>0.91912217439123434</v>
      </c>
      <c r="E61" s="234" t="str">
        <f t="shared" si="0"/>
        <v>B</v>
      </c>
    </row>
    <row r="62" spans="1:5">
      <c r="A62" s="231" t="s">
        <v>865</v>
      </c>
      <c r="B62" s="232">
        <v>3055</v>
      </c>
      <c r="C62" s="233">
        <v>2.3116882057202556E-3</v>
      </c>
      <c r="D62" s="233">
        <v>0.92143386259695459</v>
      </c>
      <c r="E62" s="234" t="str">
        <f t="shared" si="0"/>
        <v>B</v>
      </c>
    </row>
    <row r="63" spans="1:5">
      <c r="A63" s="231" t="s">
        <v>709</v>
      </c>
      <c r="B63" s="232">
        <v>2998.76</v>
      </c>
      <c r="C63" s="233">
        <v>2.2691319554126593E-3</v>
      </c>
      <c r="D63" s="233">
        <v>0.92370299455236715</v>
      </c>
      <c r="E63" s="234" t="str">
        <f t="shared" si="0"/>
        <v>B</v>
      </c>
    </row>
    <row r="64" spans="1:5">
      <c r="A64" s="231" t="s">
        <v>1036</v>
      </c>
      <c r="B64" s="232">
        <v>2940</v>
      </c>
      <c r="C64" s="233">
        <v>2.2246688460941248E-3</v>
      </c>
      <c r="D64" s="233">
        <v>0.92592766339846133</v>
      </c>
      <c r="E64" s="234" t="str">
        <f t="shared" si="0"/>
        <v>B</v>
      </c>
    </row>
    <row r="65" spans="1:5">
      <c r="A65" s="231" t="s">
        <v>1049</v>
      </c>
      <c r="B65" s="232">
        <v>2851.18</v>
      </c>
      <c r="C65" s="233">
        <v>2.1574596328594038E-3</v>
      </c>
      <c r="D65" s="233">
        <v>0.92808512303132074</v>
      </c>
      <c r="E65" s="234" t="str">
        <f t="shared" si="0"/>
        <v>B</v>
      </c>
    </row>
    <row r="66" spans="1:5">
      <c r="A66" s="231" t="s">
        <v>787</v>
      </c>
      <c r="B66" s="232">
        <v>2708.88</v>
      </c>
      <c r="C66" s="233">
        <v>2.0497826339481132E-3</v>
      </c>
      <c r="D66" s="233">
        <v>0.93013490566526869</v>
      </c>
      <c r="E66" s="234" t="str">
        <f t="shared" si="0"/>
        <v>B</v>
      </c>
    </row>
    <row r="67" spans="1:5">
      <c r="A67" s="231" t="s">
        <v>577</v>
      </c>
      <c r="B67" s="232">
        <v>2701.5600000000004</v>
      </c>
      <c r="C67" s="233">
        <v>2.0442436625353892E-3</v>
      </c>
      <c r="D67" s="233">
        <v>0.9321791493278041</v>
      </c>
      <c r="E67" s="234" t="str">
        <f t="shared" ref="E67:E130" si="1">IF(D67&lt;=0.8,"A",IF(D67&lt;=0.95,"B","C"))</f>
        <v>B</v>
      </c>
    </row>
    <row r="68" spans="1:5">
      <c r="A68" s="231" t="s">
        <v>660</v>
      </c>
      <c r="B68" s="232">
        <v>2622.68</v>
      </c>
      <c r="C68" s="233">
        <v>1.9845559487327003E-3</v>
      </c>
      <c r="D68" s="233">
        <v>0.9341637052765368</v>
      </c>
      <c r="E68" s="234" t="str">
        <f t="shared" si="1"/>
        <v>B</v>
      </c>
    </row>
    <row r="69" spans="1:5">
      <c r="A69" s="231" t="s">
        <v>471</v>
      </c>
      <c r="B69" s="232">
        <v>2604</v>
      </c>
      <c r="C69" s="233">
        <v>1.9704209779690821E-3</v>
      </c>
      <c r="D69" s="233">
        <v>0.93613412625450587</v>
      </c>
      <c r="E69" s="234" t="str">
        <f t="shared" si="1"/>
        <v>B</v>
      </c>
    </row>
    <row r="70" spans="1:5">
      <c r="A70" s="231" t="s">
        <v>630</v>
      </c>
      <c r="B70" s="232">
        <v>2589</v>
      </c>
      <c r="C70" s="233">
        <v>1.9590706267134999E-3</v>
      </c>
      <c r="D70" s="233">
        <v>0.93809319688121939</v>
      </c>
      <c r="E70" s="234" t="str">
        <f t="shared" si="1"/>
        <v>B</v>
      </c>
    </row>
    <row r="71" spans="1:5">
      <c r="A71" s="231" t="s">
        <v>632</v>
      </c>
      <c r="B71" s="232">
        <v>2455.8000000000002</v>
      </c>
      <c r="C71" s="233">
        <v>1.8582795075639293E-3</v>
      </c>
      <c r="D71" s="233">
        <v>0.93995147638878329</v>
      </c>
      <c r="E71" s="234" t="str">
        <f t="shared" si="1"/>
        <v>B</v>
      </c>
    </row>
    <row r="72" spans="1:5">
      <c r="A72" s="231" t="s">
        <v>1145</v>
      </c>
      <c r="B72" s="232">
        <v>2165.4899999999998</v>
      </c>
      <c r="C72" s="233">
        <v>1.6386048093633898E-3</v>
      </c>
      <c r="D72" s="233">
        <v>0.94159008119814669</v>
      </c>
      <c r="E72" s="234" t="str">
        <f t="shared" si="1"/>
        <v>B</v>
      </c>
    </row>
    <row r="73" spans="1:5">
      <c r="A73" s="231" t="s">
        <v>857</v>
      </c>
      <c r="B73" s="232">
        <v>2022.7</v>
      </c>
      <c r="C73" s="233">
        <v>1.5305570323110838E-3</v>
      </c>
      <c r="D73" s="233">
        <v>0.94312063823045778</v>
      </c>
      <c r="E73" s="234" t="str">
        <f t="shared" si="1"/>
        <v>B</v>
      </c>
    </row>
    <row r="74" spans="1:5">
      <c r="A74" s="231" t="s">
        <v>653</v>
      </c>
      <c r="B74" s="232">
        <v>1944.9600000000003</v>
      </c>
      <c r="C74" s="233">
        <v>1.4717319452038197E-3</v>
      </c>
      <c r="D74" s="233">
        <v>0.94459237017566156</v>
      </c>
      <c r="E74" s="234" t="str">
        <f t="shared" si="1"/>
        <v>B</v>
      </c>
    </row>
    <row r="75" spans="1:5">
      <c r="A75" s="231" t="s">
        <v>672</v>
      </c>
      <c r="B75" s="232">
        <v>1928.78</v>
      </c>
      <c r="C75" s="233">
        <v>1.4594886996494646E-3</v>
      </c>
      <c r="D75" s="233">
        <v>0.94605185887531107</v>
      </c>
      <c r="E75" s="234" t="str">
        <f t="shared" si="1"/>
        <v>B</v>
      </c>
    </row>
    <row r="76" spans="1:5">
      <c r="A76" s="231" t="s">
        <v>722</v>
      </c>
      <c r="B76" s="232">
        <v>1876.25</v>
      </c>
      <c r="C76" s="233">
        <v>1.4197397695524157E-3</v>
      </c>
      <c r="D76" s="233">
        <v>0.94747159864486341</v>
      </c>
      <c r="E76" s="234" t="str">
        <f t="shared" si="1"/>
        <v>B</v>
      </c>
    </row>
    <row r="77" spans="1:5">
      <c r="A77" s="231" t="s">
        <v>1147</v>
      </c>
      <c r="B77" s="232">
        <v>1850.75</v>
      </c>
      <c r="C77" s="233">
        <v>1.4004441724179257E-3</v>
      </c>
      <c r="D77" s="233">
        <v>0.94887204281728144</v>
      </c>
      <c r="E77" s="234" t="str">
        <f t="shared" si="1"/>
        <v>B</v>
      </c>
    </row>
    <row r="78" spans="1:5">
      <c r="A78" s="231" t="s">
        <v>561</v>
      </c>
      <c r="B78" s="232">
        <v>1828.24</v>
      </c>
      <c r="C78" s="233">
        <v>1.3834110786337152E-3</v>
      </c>
      <c r="D78" s="233">
        <v>0.95025545389591515</v>
      </c>
      <c r="E78" s="234" t="str">
        <f t="shared" si="1"/>
        <v>C</v>
      </c>
    </row>
    <row r="79" spans="1:5" ht="30">
      <c r="A79" s="231" t="s">
        <v>477</v>
      </c>
      <c r="B79" s="232">
        <v>1663</v>
      </c>
      <c r="C79" s="233">
        <v>1.2583756092022209E-3</v>
      </c>
      <c r="D79" s="233">
        <v>0.95151382950511731</v>
      </c>
      <c r="E79" s="234" t="str">
        <f t="shared" si="1"/>
        <v>C</v>
      </c>
    </row>
    <row r="80" spans="1:5">
      <c r="A80" s="231" t="s">
        <v>1001</v>
      </c>
      <c r="B80" s="232">
        <v>1490.49</v>
      </c>
      <c r="C80" s="233">
        <v>1.1278390028621878E-3</v>
      </c>
      <c r="D80" s="233">
        <v>0.95264166850797949</v>
      </c>
      <c r="E80" s="234" t="str">
        <f t="shared" si="1"/>
        <v>C</v>
      </c>
    </row>
    <row r="81" spans="1:5">
      <c r="A81" s="231" t="s">
        <v>627</v>
      </c>
      <c r="B81" s="232">
        <v>1428.1120000000001</v>
      </c>
      <c r="C81" s="233">
        <v>1.0806381888208072E-3</v>
      </c>
      <c r="D81" s="233">
        <v>0.95372230669680025</v>
      </c>
      <c r="E81" s="234" t="str">
        <f t="shared" si="1"/>
        <v>C</v>
      </c>
    </row>
    <row r="82" spans="1:5">
      <c r="A82" s="231" t="s">
        <v>877</v>
      </c>
      <c r="B82" s="232">
        <v>1397.4</v>
      </c>
      <c r="C82" s="233">
        <v>1.0573987229700443E-3</v>
      </c>
      <c r="D82" s="233">
        <v>0.95477970541977031</v>
      </c>
      <c r="E82" s="234" t="str">
        <f t="shared" si="1"/>
        <v>C</v>
      </c>
    </row>
    <row r="83" spans="1:5">
      <c r="A83" s="231" t="s">
        <v>1013</v>
      </c>
      <c r="B83" s="232">
        <v>1311.66</v>
      </c>
      <c r="C83" s="233">
        <v>9.9252011519313605E-4</v>
      </c>
      <c r="D83" s="233">
        <v>0.95577222553496333</v>
      </c>
      <c r="E83" s="234" t="str">
        <f t="shared" si="1"/>
        <v>C</v>
      </c>
    </row>
    <row r="84" spans="1:5">
      <c r="A84" s="231" t="s">
        <v>892</v>
      </c>
      <c r="B84" s="232">
        <v>1258</v>
      </c>
      <c r="C84" s="233">
        <v>9.5191612530149967E-4</v>
      </c>
      <c r="D84" s="233">
        <v>0.95672414166026487</v>
      </c>
      <c r="E84" s="234" t="str">
        <f t="shared" si="1"/>
        <v>C</v>
      </c>
    </row>
    <row r="85" spans="1:5">
      <c r="A85" s="231" t="s">
        <v>888</v>
      </c>
      <c r="B85" s="232">
        <v>1250</v>
      </c>
      <c r="C85" s="233">
        <v>9.4586260463185576E-4</v>
      </c>
      <c r="D85" s="233">
        <v>0.95767000426489668</v>
      </c>
      <c r="E85" s="234" t="str">
        <f t="shared" si="1"/>
        <v>C</v>
      </c>
    </row>
    <row r="86" spans="1:5" ht="45">
      <c r="A86" s="231" t="s">
        <v>469</v>
      </c>
      <c r="B86" s="232">
        <v>1101</v>
      </c>
      <c r="C86" s="233">
        <v>8.3311578215973861E-4</v>
      </c>
      <c r="D86" s="233">
        <v>0.9585031200470564</v>
      </c>
      <c r="E86" s="234" t="str">
        <f t="shared" si="1"/>
        <v>C</v>
      </c>
    </row>
    <row r="87" spans="1:5">
      <c r="A87" s="231" t="s">
        <v>643</v>
      </c>
      <c r="B87" s="232">
        <v>1058.9000000000001</v>
      </c>
      <c r="C87" s="233">
        <v>8.0125912963573771E-4</v>
      </c>
      <c r="D87" s="233">
        <v>0.95930437917669209</v>
      </c>
      <c r="E87" s="234" t="str">
        <f t="shared" si="1"/>
        <v>C</v>
      </c>
    </row>
    <row r="88" spans="1:5">
      <c r="A88" s="231" t="s">
        <v>414</v>
      </c>
      <c r="B88" s="232">
        <v>1040.1600000000001</v>
      </c>
      <c r="C88" s="233">
        <v>7.8707875746709694E-4</v>
      </c>
      <c r="D88" s="233">
        <v>0.96009145793415918</v>
      </c>
      <c r="E88" s="234" t="str">
        <f t="shared" si="1"/>
        <v>C</v>
      </c>
    </row>
    <row r="89" spans="1:5">
      <c r="A89" s="231" t="s">
        <v>873</v>
      </c>
      <c r="B89" s="232">
        <v>1034.8</v>
      </c>
      <c r="C89" s="233">
        <v>7.8302289861843549E-4</v>
      </c>
      <c r="D89" s="233">
        <v>0.9608744808327776</v>
      </c>
      <c r="E89" s="234" t="str">
        <f t="shared" si="1"/>
        <v>C</v>
      </c>
    </row>
    <row r="90" spans="1:5">
      <c r="A90" s="231" t="s">
        <v>962</v>
      </c>
      <c r="B90" s="232">
        <v>1024.24</v>
      </c>
      <c r="C90" s="233">
        <v>7.7503225133450555E-4</v>
      </c>
      <c r="D90" s="233">
        <v>0.96164951308411206</v>
      </c>
      <c r="E90" s="234" t="str">
        <f t="shared" si="1"/>
        <v>C</v>
      </c>
    </row>
    <row r="91" spans="1:5">
      <c r="A91" s="231" t="s">
        <v>412</v>
      </c>
      <c r="B91" s="232">
        <v>1018</v>
      </c>
      <c r="C91" s="233">
        <v>7.7031050521218336E-4</v>
      </c>
      <c r="D91" s="233">
        <v>0.96241982358932432</v>
      </c>
      <c r="E91" s="234" t="str">
        <f t="shared" si="1"/>
        <v>C</v>
      </c>
    </row>
    <row r="92" spans="1:5">
      <c r="A92" s="231" t="s">
        <v>584</v>
      </c>
      <c r="B92" s="232">
        <v>986</v>
      </c>
      <c r="C92" s="233">
        <v>7.4609642253360784E-4</v>
      </c>
      <c r="D92" s="233">
        <v>0.96316592001185786</v>
      </c>
      <c r="E92" s="234" t="str">
        <f t="shared" si="1"/>
        <v>C</v>
      </c>
    </row>
    <row r="93" spans="1:5">
      <c r="A93" s="231" t="s">
        <v>431</v>
      </c>
      <c r="B93" s="232">
        <v>984.06000000000006</v>
      </c>
      <c r="C93" s="233">
        <v>7.4462844377121932E-4</v>
      </c>
      <c r="D93" s="233">
        <v>0.96391054845562918</v>
      </c>
      <c r="E93" s="234" t="str">
        <f t="shared" si="1"/>
        <v>C</v>
      </c>
    </row>
    <row r="94" spans="1:5">
      <c r="A94" s="231" t="s">
        <v>861</v>
      </c>
      <c r="B94" s="232">
        <v>982.69999999999993</v>
      </c>
      <c r="C94" s="233">
        <v>7.4359934525737971E-4</v>
      </c>
      <c r="D94" s="233">
        <v>0.96465414780088654</v>
      </c>
      <c r="E94" s="234" t="str">
        <f t="shared" si="1"/>
        <v>C</v>
      </c>
    </row>
    <row r="95" spans="1:5">
      <c r="A95" s="231" t="s">
        <v>669</v>
      </c>
      <c r="B95" s="232">
        <v>980.28</v>
      </c>
      <c r="C95" s="233">
        <v>7.4176815525481244E-4</v>
      </c>
      <c r="D95" s="233">
        <v>0.96539591595614127</v>
      </c>
      <c r="E95" s="234" t="str">
        <f t="shared" si="1"/>
        <v>C</v>
      </c>
    </row>
    <row r="96" spans="1:5">
      <c r="A96" s="231" t="s">
        <v>467</v>
      </c>
      <c r="B96" s="232">
        <v>974</v>
      </c>
      <c r="C96" s="233">
        <v>7.3701614152914209E-4</v>
      </c>
      <c r="D96" s="233">
        <v>0.96613293209767048</v>
      </c>
      <c r="E96" s="234" t="str">
        <f t="shared" si="1"/>
        <v>C</v>
      </c>
    </row>
    <row r="97" spans="1:5">
      <c r="A97" s="231" t="s">
        <v>825</v>
      </c>
      <c r="B97" s="232">
        <v>972.72</v>
      </c>
      <c r="C97" s="233">
        <v>7.3604757822199902E-4</v>
      </c>
      <c r="D97" s="233">
        <v>0.96686897967589247</v>
      </c>
      <c r="E97" s="234" t="str">
        <f t="shared" si="1"/>
        <v>C</v>
      </c>
    </row>
    <row r="98" spans="1:5" ht="15" customHeight="1">
      <c r="A98" s="231" t="s">
        <v>1061</v>
      </c>
      <c r="B98" s="232">
        <v>914.99</v>
      </c>
      <c r="C98" s="233">
        <v>6.9236385968968141E-4</v>
      </c>
      <c r="D98" s="233">
        <v>0.9675613435355821</v>
      </c>
      <c r="E98" s="234" t="str">
        <f t="shared" si="1"/>
        <v>C</v>
      </c>
    </row>
    <row r="99" spans="1:5">
      <c r="A99" s="231" t="s">
        <v>511</v>
      </c>
      <c r="B99" s="232">
        <v>868.85</v>
      </c>
      <c r="C99" s="233">
        <v>6.574501792275104E-4</v>
      </c>
      <c r="D99" s="233">
        <v>0.96821879371480968</v>
      </c>
      <c r="E99" s="234" t="str">
        <f t="shared" si="1"/>
        <v>C</v>
      </c>
    </row>
    <row r="100" spans="1:5">
      <c r="A100" s="231" t="s">
        <v>475</v>
      </c>
      <c r="B100" s="232">
        <v>854.98</v>
      </c>
      <c r="C100" s="233">
        <v>6.4695488776651529E-4</v>
      </c>
      <c r="D100" s="233">
        <v>0.96886574860257624</v>
      </c>
      <c r="E100" s="234" t="str">
        <f t="shared" si="1"/>
        <v>C</v>
      </c>
    </row>
    <row r="101" spans="1:5">
      <c r="A101" s="231" t="s">
        <v>406</v>
      </c>
      <c r="B101" s="232">
        <v>850.8</v>
      </c>
      <c r="C101" s="233">
        <v>6.4379192321662631E-4</v>
      </c>
      <c r="D101" s="233">
        <v>0.96950954052579286</v>
      </c>
      <c r="E101" s="234" t="str">
        <f t="shared" si="1"/>
        <v>C</v>
      </c>
    </row>
    <row r="102" spans="1:5">
      <c r="A102" s="231" t="s">
        <v>589</v>
      </c>
      <c r="B102" s="232">
        <v>850.08000000000015</v>
      </c>
      <c r="C102" s="233">
        <v>6.4324710635635851E-4</v>
      </c>
      <c r="D102" s="233">
        <v>0.97015278763214929</v>
      </c>
      <c r="E102" s="234" t="str">
        <f t="shared" si="1"/>
        <v>C</v>
      </c>
    </row>
    <row r="103" spans="1:5">
      <c r="A103" s="231" t="s">
        <v>752</v>
      </c>
      <c r="B103" s="232">
        <v>793.48</v>
      </c>
      <c r="C103" s="233">
        <v>6.0041844761862795E-4</v>
      </c>
      <c r="D103" s="233">
        <v>0.97075320607976789</v>
      </c>
      <c r="E103" s="234" t="str">
        <f t="shared" si="1"/>
        <v>C</v>
      </c>
    </row>
    <row r="104" spans="1:5">
      <c r="A104" s="231" t="s">
        <v>758</v>
      </c>
      <c r="B104" s="232">
        <v>790.4</v>
      </c>
      <c r="C104" s="233">
        <v>5.9808784216081501E-4</v>
      </c>
      <c r="D104" s="233">
        <v>0.97135129392192865</v>
      </c>
      <c r="E104" s="234" t="str">
        <f t="shared" si="1"/>
        <v>C</v>
      </c>
    </row>
    <row r="105" spans="1:5">
      <c r="A105" s="231" t="s">
        <v>594</v>
      </c>
      <c r="B105" s="232">
        <v>776.64</v>
      </c>
      <c r="C105" s="233">
        <v>5.8767578660902755E-4</v>
      </c>
      <c r="D105" s="233">
        <v>0.97193896970853755</v>
      </c>
      <c r="E105" s="234" t="str">
        <f t="shared" si="1"/>
        <v>C</v>
      </c>
    </row>
    <row r="106" spans="1:5" ht="45">
      <c r="A106" s="231" t="s">
        <v>465</v>
      </c>
      <c r="B106" s="232">
        <v>769</v>
      </c>
      <c r="C106" s="233">
        <v>5.818946743695177E-4</v>
      </c>
      <c r="D106" s="233">
        <v>0.97252086438290708</v>
      </c>
      <c r="E106" s="234" t="str">
        <f t="shared" si="1"/>
        <v>C</v>
      </c>
    </row>
    <row r="107" spans="1:5">
      <c r="A107" s="231" t="s">
        <v>559</v>
      </c>
      <c r="B107" s="232">
        <v>761.6</v>
      </c>
      <c r="C107" s="233">
        <v>5.7629516775009712E-4</v>
      </c>
      <c r="D107" s="233">
        <v>0.97309715955065723</v>
      </c>
      <c r="E107" s="234" t="str">
        <f t="shared" si="1"/>
        <v>C</v>
      </c>
    </row>
    <row r="108" spans="1:5">
      <c r="A108" s="231" t="s">
        <v>521</v>
      </c>
      <c r="B108" s="232">
        <v>757.5</v>
      </c>
      <c r="C108" s="233">
        <v>5.7319273840690467E-4</v>
      </c>
      <c r="D108" s="233">
        <v>0.97367035228906418</v>
      </c>
      <c r="E108" s="234" t="str">
        <f t="shared" si="1"/>
        <v>C</v>
      </c>
    </row>
    <row r="109" spans="1:5">
      <c r="A109" s="231" t="s">
        <v>845</v>
      </c>
      <c r="B109" s="232">
        <v>728.9</v>
      </c>
      <c r="C109" s="233">
        <v>5.5155140201292778E-4</v>
      </c>
      <c r="D109" s="233">
        <v>0.97422190369107708</v>
      </c>
      <c r="E109" s="234" t="str">
        <f t="shared" si="1"/>
        <v>C</v>
      </c>
    </row>
    <row r="110" spans="1:5" ht="15" customHeight="1">
      <c r="A110" s="231" t="s">
        <v>968</v>
      </c>
      <c r="B110" s="232">
        <v>721.88</v>
      </c>
      <c r="C110" s="233">
        <v>5.4623943762531523E-4</v>
      </c>
      <c r="D110" s="233">
        <v>0.9747681431287023</v>
      </c>
      <c r="E110" s="234" t="str">
        <f t="shared" si="1"/>
        <v>C</v>
      </c>
    </row>
    <row r="111" spans="1:5">
      <c r="A111" s="231" t="s">
        <v>869</v>
      </c>
      <c r="B111" s="232">
        <v>712.6</v>
      </c>
      <c r="C111" s="233">
        <v>5.3921735364852836E-4</v>
      </c>
      <c r="D111" s="233">
        <v>0.97530736048235089</v>
      </c>
      <c r="E111" s="234" t="str">
        <f t="shared" si="1"/>
        <v>C</v>
      </c>
    </row>
    <row r="112" spans="1:5" ht="30">
      <c r="A112" s="231" t="s">
        <v>489</v>
      </c>
      <c r="B112" s="232">
        <v>694.8</v>
      </c>
      <c r="C112" s="233">
        <v>5.2574827015857068E-4</v>
      </c>
      <c r="D112" s="233">
        <v>0.9758331087525095</v>
      </c>
      <c r="E112" s="234" t="str">
        <f t="shared" si="1"/>
        <v>C</v>
      </c>
    </row>
    <row r="113" spans="1:5">
      <c r="A113" s="231" t="s">
        <v>625</v>
      </c>
      <c r="B113" s="232">
        <v>688.5</v>
      </c>
      <c r="C113" s="233">
        <v>5.2098112263122614E-4</v>
      </c>
      <c r="D113" s="233">
        <v>0.97635408987514072</v>
      </c>
      <c r="E113" s="234" t="str">
        <f t="shared" si="1"/>
        <v>C</v>
      </c>
    </row>
    <row r="114" spans="1:5">
      <c r="A114" s="231" t="s">
        <v>783</v>
      </c>
      <c r="B114" s="232">
        <v>668.46</v>
      </c>
      <c r="C114" s="233">
        <v>5.0581705335376833E-4</v>
      </c>
      <c r="D114" s="233">
        <v>0.97685990692849445</v>
      </c>
      <c r="E114" s="234" t="str">
        <f t="shared" si="1"/>
        <v>C</v>
      </c>
    </row>
    <row r="115" spans="1:5">
      <c r="A115" s="231" t="s">
        <v>658</v>
      </c>
      <c r="B115" s="232">
        <v>666.26</v>
      </c>
      <c r="C115" s="233">
        <v>5.0415233516961624E-4</v>
      </c>
      <c r="D115" s="233">
        <v>0.9773640592636641</v>
      </c>
      <c r="E115" s="234" t="str">
        <f t="shared" si="1"/>
        <v>C</v>
      </c>
    </row>
    <row r="116" spans="1:5">
      <c r="A116" s="231" t="s">
        <v>542</v>
      </c>
      <c r="B116" s="232">
        <v>661.38</v>
      </c>
      <c r="C116" s="233">
        <v>5.0045968756113344E-4</v>
      </c>
      <c r="D116" s="233">
        <v>0.97786451895122506</v>
      </c>
      <c r="E116" s="234" t="str">
        <f t="shared" si="1"/>
        <v>C</v>
      </c>
    </row>
    <row r="117" spans="1:5">
      <c r="A117" s="231" t="s">
        <v>971</v>
      </c>
      <c r="B117" s="232">
        <v>660.68</v>
      </c>
      <c r="C117" s="233">
        <v>4.9993000450253961E-4</v>
      </c>
      <c r="D117" s="233">
        <v>0.97836444895572761</v>
      </c>
      <c r="E117" s="234" t="str">
        <f t="shared" si="1"/>
        <v>C</v>
      </c>
    </row>
    <row r="118" spans="1:5">
      <c r="A118" s="231" t="s">
        <v>346</v>
      </c>
      <c r="B118" s="232">
        <v>650</v>
      </c>
      <c r="C118" s="233">
        <v>4.9184855440856498E-4</v>
      </c>
      <c r="D118" s="233">
        <v>0.97885629751013614</v>
      </c>
      <c r="E118" s="234" t="str">
        <f t="shared" si="1"/>
        <v>C</v>
      </c>
    </row>
    <row r="119" spans="1:5">
      <c r="A119" s="231" t="s">
        <v>651</v>
      </c>
      <c r="B119" s="232">
        <v>649</v>
      </c>
      <c r="C119" s="233">
        <v>4.9109186432485955E-4</v>
      </c>
      <c r="D119" s="233">
        <v>0.97934738937446097</v>
      </c>
      <c r="E119" s="234" t="str">
        <f t="shared" si="1"/>
        <v>C</v>
      </c>
    </row>
    <row r="120" spans="1:5" ht="15.75" customHeight="1">
      <c r="A120" s="231" t="s">
        <v>375</v>
      </c>
      <c r="B120" s="232">
        <v>625.1</v>
      </c>
      <c r="C120" s="233">
        <v>4.7300697132429849E-4</v>
      </c>
      <c r="D120" s="233">
        <v>0.97982039634578544</v>
      </c>
      <c r="E120" s="234" t="str">
        <f t="shared" si="1"/>
        <v>C</v>
      </c>
    </row>
    <row r="121" spans="1:5">
      <c r="A121" s="231" t="s">
        <v>416</v>
      </c>
      <c r="B121" s="232">
        <v>617.20000000000005</v>
      </c>
      <c r="C121" s="233">
        <v>4.6702911966302514E-4</v>
      </c>
      <c r="D121" s="233">
        <v>0.98028742546544834</v>
      </c>
      <c r="E121" s="234" t="str">
        <f t="shared" si="1"/>
        <v>C</v>
      </c>
    </row>
    <row r="122" spans="1:5">
      <c r="A122" s="231" t="s">
        <v>616</v>
      </c>
      <c r="B122" s="232">
        <v>583.20000000000005</v>
      </c>
      <c r="C122" s="233">
        <v>4.413016568170387E-4</v>
      </c>
      <c r="D122" s="233">
        <v>0.98072872712226533</v>
      </c>
      <c r="E122" s="234" t="str">
        <f t="shared" si="1"/>
        <v>C</v>
      </c>
    </row>
    <row r="123" spans="1:5">
      <c r="A123" s="231" t="s">
        <v>738</v>
      </c>
      <c r="B123" s="232">
        <v>557.54</v>
      </c>
      <c r="C123" s="233">
        <v>4.2188498926915588E-4</v>
      </c>
      <c r="D123" s="233">
        <v>0.98115061211153454</v>
      </c>
      <c r="E123" s="234" t="str">
        <f t="shared" si="1"/>
        <v>C</v>
      </c>
    </row>
    <row r="124" spans="1:5">
      <c r="A124" s="231" t="s">
        <v>410</v>
      </c>
      <c r="B124" s="232">
        <v>554.09999999999991</v>
      </c>
      <c r="C124" s="233">
        <v>4.1928197538120899E-4</v>
      </c>
      <c r="D124" s="233">
        <v>0.98156989408691586</v>
      </c>
      <c r="E124" s="234" t="str">
        <f t="shared" si="1"/>
        <v>C</v>
      </c>
    </row>
    <row r="125" spans="1:5">
      <c r="A125" s="231" t="s">
        <v>563</v>
      </c>
      <c r="B125" s="232">
        <v>550</v>
      </c>
      <c r="C125" s="233">
        <v>4.1617954603801653E-4</v>
      </c>
      <c r="D125" s="233">
        <v>0.98198607363295387</v>
      </c>
      <c r="E125" s="234" t="str">
        <f t="shared" si="1"/>
        <v>C</v>
      </c>
    </row>
    <row r="126" spans="1:5">
      <c r="A126" s="231" t="s">
        <v>557</v>
      </c>
      <c r="B126" s="232">
        <v>547.95000000000005</v>
      </c>
      <c r="C126" s="233">
        <v>4.1462833136642036E-4</v>
      </c>
      <c r="D126" s="233">
        <v>0.98240070196432028</v>
      </c>
      <c r="E126" s="234" t="str">
        <f t="shared" si="1"/>
        <v>C</v>
      </c>
    </row>
    <row r="127" spans="1:5">
      <c r="A127" s="231" t="s">
        <v>473</v>
      </c>
      <c r="B127" s="232">
        <v>547.29999999999995</v>
      </c>
      <c r="C127" s="233">
        <v>4.1413648281201173E-4</v>
      </c>
      <c r="D127" s="233">
        <v>0.98281483844713224</v>
      </c>
      <c r="E127" s="234" t="str">
        <f t="shared" si="1"/>
        <v>C</v>
      </c>
    </row>
    <row r="128" spans="1:5">
      <c r="A128" s="231" t="s">
        <v>906</v>
      </c>
      <c r="B128" s="232">
        <v>539.13</v>
      </c>
      <c r="C128" s="233">
        <v>4.0795432482813794E-4</v>
      </c>
      <c r="D128" s="233">
        <v>0.98322279277196034</v>
      </c>
      <c r="E128" s="234" t="str">
        <f t="shared" si="1"/>
        <v>C</v>
      </c>
    </row>
    <row r="129" spans="1:5">
      <c r="A129" s="231" t="s">
        <v>623</v>
      </c>
      <c r="B129" s="232">
        <v>532.09999999999991</v>
      </c>
      <c r="C129" s="233">
        <v>4.026347935396883E-4</v>
      </c>
      <c r="D129" s="233">
        <v>0.98362542756550009</v>
      </c>
      <c r="E129" s="234" t="str">
        <f t="shared" si="1"/>
        <v>C</v>
      </c>
    </row>
    <row r="130" spans="1:5" ht="30.75" customHeight="1">
      <c r="A130" s="231" t="s">
        <v>491</v>
      </c>
      <c r="B130" s="232">
        <v>529.79999999999995</v>
      </c>
      <c r="C130" s="233">
        <v>4.0089440634716571E-4</v>
      </c>
      <c r="D130" s="233">
        <v>0.98402632197184725</v>
      </c>
      <c r="E130" s="234" t="str">
        <f t="shared" si="1"/>
        <v>C</v>
      </c>
    </row>
    <row r="131" spans="1:5">
      <c r="A131" s="231" t="s">
        <v>908</v>
      </c>
      <c r="B131" s="232">
        <v>529.76</v>
      </c>
      <c r="C131" s="233">
        <v>4.0086413874381756E-4</v>
      </c>
      <c r="D131" s="233">
        <v>0.9844271861105911</v>
      </c>
      <c r="E131" s="234" t="str">
        <f t="shared" ref="E131:E194" si="2">IF(D131&lt;=0.8,"A",IF(D131&lt;=0.95,"B","C"))</f>
        <v>C</v>
      </c>
    </row>
    <row r="132" spans="1:5" ht="45">
      <c r="A132" s="231" t="s">
        <v>463</v>
      </c>
      <c r="B132" s="232">
        <v>528</v>
      </c>
      <c r="C132" s="233">
        <v>3.995323641964959E-4</v>
      </c>
      <c r="D132" s="233">
        <v>0.98482671847478764</v>
      </c>
      <c r="E132" s="234" t="str">
        <f t="shared" si="2"/>
        <v>C</v>
      </c>
    </row>
    <row r="133" spans="1:5">
      <c r="A133" s="231" t="s">
        <v>1004</v>
      </c>
      <c r="B133" s="232">
        <v>517.27</v>
      </c>
      <c r="C133" s="233">
        <v>3.9141307959833602E-4</v>
      </c>
      <c r="D133" s="233">
        <v>0.98521813155438598</v>
      </c>
      <c r="E133" s="234" t="str">
        <f t="shared" si="2"/>
        <v>C</v>
      </c>
    </row>
    <row r="134" spans="1:5">
      <c r="A134" s="231" t="s">
        <v>755</v>
      </c>
      <c r="B134" s="232">
        <v>513.05999999999995</v>
      </c>
      <c r="C134" s="233">
        <v>3.8822741434593592E-4</v>
      </c>
      <c r="D134" s="233">
        <v>0.98560635896873194</v>
      </c>
      <c r="E134" s="234" t="str">
        <f t="shared" si="2"/>
        <v>C</v>
      </c>
    </row>
    <row r="135" spans="1:5">
      <c r="A135" s="231" t="s">
        <v>555</v>
      </c>
      <c r="B135" s="232">
        <v>505.40999999999997</v>
      </c>
      <c r="C135" s="233">
        <v>3.8243873520558898E-4</v>
      </c>
      <c r="D135" s="233">
        <v>0.98598879770393744</v>
      </c>
      <c r="E135" s="234" t="str">
        <f t="shared" si="2"/>
        <v>C</v>
      </c>
    </row>
    <row r="136" spans="1:5" ht="30">
      <c r="A136" s="231" t="s">
        <v>483</v>
      </c>
      <c r="B136" s="232">
        <v>497.59999999999997</v>
      </c>
      <c r="C136" s="233">
        <v>3.7652898565184914E-4</v>
      </c>
      <c r="D136" s="233">
        <v>0.98636532668958943</v>
      </c>
      <c r="E136" s="234" t="str">
        <f t="shared" si="2"/>
        <v>C</v>
      </c>
    </row>
    <row r="137" spans="1:5">
      <c r="A137" s="231" t="s">
        <v>596</v>
      </c>
      <c r="B137" s="232">
        <v>484.55999999999995</v>
      </c>
      <c r="C137" s="233">
        <v>3.6666174696032959E-4</v>
      </c>
      <c r="D137" s="233">
        <v>0.98673198843654975</v>
      </c>
      <c r="E137" s="234" t="str">
        <f t="shared" si="2"/>
        <v>C</v>
      </c>
    </row>
    <row r="138" spans="1:5">
      <c r="A138" s="231" t="s">
        <v>831</v>
      </c>
      <c r="B138" s="232">
        <v>483.66</v>
      </c>
      <c r="C138" s="233">
        <v>3.6598072588499471E-4</v>
      </c>
      <c r="D138" s="233">
        <v>0.98709796916243475</v>
      </c>
      <c r="E138" s="234" t="str">
        <f t="shared" si="2"/>
        <v>C</v>
      </c>
    </row>
    <row r="139" spans="1:5">
      <c r="A139" s="231" t="s">
        <v>540</v>
      </c>
      <c r="B139" s="232">
        <v>482.29999999999995</v>
      </c>
      <c r="C139" s="233">
        <v>3.6495162737115521E-4</v>
      </c>
      <c r="D139" s="233">
        <v>0.98746292078980591</v>
      </c>
      <c r="E139" s="234" t="str">
        <f t="shared" si="2"/>
        <v>C</v>
      </c>
    </row>
    <row r="140" spans="1:5" ht="30">
      <c r="A140" s="231" t="s">
        <v>513</v>
      </c>
      <c r="B140" s="232">
        <v>477.6</v>
      </c>
      <c r="C140" s="233">
        <v>3.6139518397773949E-4</v>
      </c>
      <c r="D140" s="233">
        <v>0.98782431597378373</v>
      </c>
      <c r="E140" s="234" t="str">
        <f t="shared" si="2"/>
        <v>C</v>
      </c>
    </row>
    <row r="141" spans="1:5">
      <c r="A141" s="231" t="s">
        <v>841</v>
      </c>
      <c r="B141" s="232">
        <v>467.09999999999997</v>
      </c>
      <c r="C141" s="233">
        <v>3.5344993809883183E-4</v>
      </c>
      <c r="D141" s="233">
        <v>0.98817776591188256</v>
      </c>
      <c r="E141" s="234" t="str">
        <f t="shared" si="2"/>
        <v>C</v>
      </c>
    </row>
    <row r="142" spans="1:5">
      <c r="A142" s="231" t="s">
        <v>504</v>
      </c>
      <c r="B142" s="232">
        <v>466.8</v>
      </c>
      <c r="C142" s="233">
        <v>3.5322293107372023E-4</v>
      </c>
      <c r="D142" s="233">
        <v>0.98853098884295632</v>
      </c>
      <c r="E142" s="234" t="str">
        <f t="shared" si="2"/>
        <v>C</v>
      </c>
    </row>
    <row r="143" spans="1:5">
      <c r="A143" s="231" t="s">
        <v>516</v>
      </c>
      <c r="B143" s="232">
        <v>461.75</v>
      </c>
      <c r="C143" s="233">
        <v>3.4940164615100753E-4</v>
      </c>
      <c r="D143" s="233">
        <v>0.98888039048910736</v>
      </c>
      <c r="E143" s="234" t="str">
        <f t="shared" si="2"/>
        <v>C</v>
      </c>
    </row>
    <row r="144" spans="1:5">
      <c r="A144" s="231" t="s">
        <v>418</v>
      </c>
      <c r="B144" s="232">
        <v>428.24</v>
      </c>
      <c r="C144" s="233">
        <v>3.2404496144603677E-4</v>
      </c>
      <c r="D144" s="233">
        <v>0.98920443545055337</v>
      </c>
      <c r="E144" s="234" t="str">
        <f t="shared" si="2"/>
        <v>C</v>
      </c>
    </row>
    <row r="145" spans="1:5">
      <c r="A145" s="231" t="s">
        <v>454</v>
      </c>
      <c r="B145" s="232">
        <v>409.75</v>
      </c>
      <c r="C145" s="233">
        <v>3.1005376179832231E-4</v>
      </c>
      <c r="D145" s="233">
        <v>0.98951448921235174</v>
      </c>
      <c r="E145" s="234" t="str">
        <f t="shared" si="2"/>
        <v>C</v>
      </c>
    </row>
    <row r="146" spans="1:5">
      <c r="A146" s="231" t="s">
        <v>655</v>
      </c>
      <c r="B146" s="232">
        <v>391.93</v>
      </c>
      <c r="C146" s="233">
        <v>2.965695445066906E-4</v>
      </c>
      <c r="D146" s="233">
        <v>0.98981105875685838</v>
      </c>
      <c r="E146" s="234" t="str">
        <f t="shared" si="2"/>
        <v>C</v>
      </c>
    </row>
    <row r="147" spans="1:5">
      <c r="A147" s="231" t="s">
        <v>678</v>
      </c>
      <c r="B147" s="232">
        <v>382.7</v>
      </c>
      <c r="C147" s="233">
        <v>2.8958529503408898E-4</v>
      </c>
      <c r="D147" s="233">
        <v>0.99010064405189246</v>
      </c>
      <c r="E147" s="234" t="str">
        <f t="shared" si="2"/>
        <v>C</v>
      </c>
    </row>
    <row r="148" spans="1:5">
      <c r="A148" s="231" t="s">
        <v>726</v>
      </c>
      <c r="B148" s="232">
        <v>371.85</v>
      </c>
      <c r="C148" s="233">
        <v>2.8137520762588447E-4</v>
      </c>
      <c r="D148" s="233">
        <v>0.99038201925951841</v>
      </c>
      <c r="E148" s="234" t="str">
        <f t="shared" si="2"/>
        <v>C</v>
      </c>
    </row>
    <row r="149" spans="1:5">
      <c r="A149" s="231" t="s">
        <v>795</v>
      </c>
      <c r="B149" s="232">
        <v>370.5</v>
      </c>
      <c r="C149" s="233">
        <v>2.8035367601288207E-4</v>
      </c>
      <c r="D149" s="233">
        <v>0.99066237293553128</v>
      </c>
      <c r="E149" s="234" t="str">
        <f t="shared" si="2"/>
        <v>C</v>
      </c>
    </row>
    <row r="150" spans="1:5">
      <c r="A150" s="231" t="s">
        <v>509</v>
      </c>
      <c r="B150" s="232">
        <v>366.4</v>
      </c>
      <c r="C150" s="233">
        <v>2.7725124666968956E-4</v>
      </c>
      <c r="D150" s="233">
        <v>0.99093962418220083</v>
      </c>
      <c r="E150" s="234" t="str">
        <f t="shared" si="2"/>
        <v>C</v>
      </c>
    </row>
    <row r="151" spans="1:5">
      <c r="A151" s="231" t="s">
        <v>735</v>
      </c>
      <c r="B151" s="232">
        <v>354.95</v>
      </c>
      <c r="C151" s="233">
        <v>2.6858714521126178E-4</v>
      </c>
      <c r="D151" s="233">
        <v>0.9912082113274121</v>
      </c>
      <c r="E151" s="234" t="str">
        <f t="shared" si="2"/>
        <v>C</v>
      </c>
    </row>
    <row r="152" spans="1:5">
      <c r="A152" s="231" t="s">
        <v>553</v>
      </c>
      <c r="B152" s="232">
        <v>352.79999999999995</v>
      </c>
      <c r="C152" s="233">
        <v>2.6696026153129494E-4</v>
      </c>
      <c r="D152" s="233">
        <v>0.99147517158894338</v>
      </c>
      <c r="E152" s="234" t="str">
        <f t="shared" si="2"/>
        <v>C</v>
      </c>
    </row>
    <row r="153" spans="1:5">
      <c r="A153" s="231" t="s">
        <v>666</v>
      </c>
      <c r="B153" s="232">
        <v>349.35</v>
      </c>
      <c r="C153" s="233">
        <v>2.6434968074251107E-4</v>
      </c>
      <c r="D153" s="233">
        <v>0.99173952126968601</v>
      </c>
      <c r="E153" s="234" t="str">
        <f t="shared" si="2"/>
        <v>C</v>
      </c>
    </row>
    <row r="154" spans="1:5">
      <c r="A154" s="231" t="s">
        <v>352</v>
      </c>
      <c r="B154" s="232">
        <v>346.3</v>
      </c>
      <c r="C154" s="233">
        <v>2.6204177598720935E-4</v>
      </c>
      <c r="D154" s="233">
        <v>0.99200156304567322</v>
      </c>
      <c r="E154" s="234" t="str">
        <f t="shared" si="2"/>
        <v>C</v>
      </c>
    </row>
    <row r="155" spans="1:5">
      <c r="A155" s="231" t="s">
        <v>449</v>
      </c>
      <c r="B155" s="232">
        <v>328</v>
      </c>
      <c r="C155" s="233">
        <v>2.4819434745539895E-4</v>
      </c>
      <c r="D155" s="233">
        <v>0.99224975739312871</v>
      </c>
      <c r="E155" s="234" t="str">
        <f t="shared" si="2"/>
        <v>C</v>
      </c>
    </row>
    <row r="156" spans="1:5">
      <c r="A156" s="231" t="s">
        <v>621</v>
      </c>
      <c r="B156" s="232">
        <v>327.59999999999997</v>
      </c>
      <c r="C156" s="233">
        <v>2.4789167142191674E-4</v>
      </c>
      <c r="D156" s="233">
        <v>0.99249764906455062</v>
      </c>
      <c r="E156" s="234" t="str">
        <f t="shared" si="2"/>
        <v>C</v>
      </c>
    </row>
    <row r="157" spans="1:5">
      <c r="A157" s="231" t="s">
        <v>619</v>
      </c>
      <c r="B157" s="232">
        <v>308.10000000000002</v>
      </c>
      <c r="C157" s="233">
        <v>2.3313621478965983E-4</v>
      </c>
      <c r="D157" s="233">
        <v>0.99273078527934033</v>
      </c>
      <c r="E157" s="234" t="str">
        <f t="shared" si="2"/>
        <v>C</v>
      </c>
    </row>
    <row r="158" spans="1:5">
      <c r="A158" s="231" t="s">
        <v>749</v>
      </c>
      <c r="B158" s="232">
        <v>276.52</v>
      </c>
      <c r="C158" s="233">
        <v>2.092399419462406E-4</v>
      </c>
      <c r="D158" s="233">
        <v>0.99294002522128666</v>
      </c>
      <c r="E158" s="234" t="str">
        <f t="shared" si="2"/>
        <v>C</v>
      </c>
    </row>
    <row r="159" spans="1:5">
      <c r="A159" s="231" t="s">
        <v>591</v>
      </c>
      <c r="B159" s="232">
        <v>273</v>
      </c>
      <c r="C159" s="233">
        <v>2.0657639285159732E-4</v>
      </c>
      <c r="D159" s="233">
        <v>0.99314660161413826</v>
      </c>
      <c r="E159" s="234" t="str">
        <f t="shared" si="2"/>
        <v>C</v>
      </c>
    </row>
    <row r="160" spans="1:5" ht="30">
      <c r="A160" s="231" t="s">
        <v>367</v>
      </c>
      <c r="B160" s="232">
        <v>268.60000000000002</v>
      </c>
      <c r="C160" s="233">
        <v>2.032469564832932E-4</v>
      </c>
      <c r="D160" s="233">
        <v>0.99334984857062159</v>
      </c>
      <c r="E160" s="234" t="str">
        <f t="shared" si="2"/>
        <v>C</v>
      </c>
    </row>
    <row r="161" spans="1:5">
      <c r="A161" s="231" t="s">
        <v>551</v>
      </c>
      <c r="B161" s="232">
        <v>266.07</v>
      </c>
      <c r="C161" s="233">
        <v>2.0133253057151828E-4</v>
      </c>
      <c r="D161" s="233">
        <v>0.99355118110119311</v>
      </c>
      <c r="E161" s="234" t="str">
        <f t="shared" si="2"/>
        <v>C</v>
      </c>
    </row>
    <row r="162" spans="1:5">
      <c r="A162" s="231" t="s">
        <v>775</v>
      </c>
      <c r="B162" s="232">
        <v>264.99</v>
      </c>
      <c r="C162" s="233">
        <v>2.0051530528111637E-4</v>
      </c>
      <c r="D162" s="233">
        <v>0.99375169640647432</v>
      </c>
      <c r="E162" s="234" t="str">
        <f t="shared" si="2"/>
        <v>C</v>
      </c>
    </row>
    <row r="163" spans="1:5">
      <c r="A163" s="231" t="s">
        <v>355</v>
      </c>
      <c r="B163" s="232">
        <v>246.85440000000003</v>
      </c>
      <c r="C163" s="233">
        <v>1.8679227659906721E-4</v>
      </c>
      <c r="D163" s="233">
        <v>0.99393848868307333</v>
      </c>
      <c r="E163" s="234" t="str">
        <f t="shared" si="2"/>
        <v>C</v>
      </c>
    </row>
    <row r="164" spans="1:5">
      <c r="A164" s="231" t="s">
        <v>995</v>
      </c>
      <c r="B164" s="232">
        <v>246.70000000000002</v>
      </c>
      <c r="C164" s="233">
        <v>1.8667544365014307E-4</v>
      </c>
      <c r="D164" s="233">
        <v>0.99412516412672347</v>
      </c>
      <c r="E164" s="234" t="str">
        <f t="shared" si="2"/>
        <v>C</v>
      </c>
    </row>
    <row r="165" spans="1:5">
      <c r="A165" s="231" t="s">
        <v>690</v>
      </c>
      <c r="B165" s="232">
        <v>239.54999999999998</v>
      </c>
      <c r="C165" s="233">
        <v>1.8126510955164885E-4</v>
      </c>
      <c r="D165" s="233">
        <v>0.99430642923627521</v>
      </c>
      <c r="E165" s="234" t="str">
        <f t="shared" si="2"/>
        <v>C</v>
      </c>
    </row>
    <row r="166" spans="1:5">
      <c r="A166" s="231" t="s">
        <v>439</v>
      </c>
      <c r="B166" s="232">
        <v>229.99999999999997</v>
      </c>
      <c r="C166" s="233">
        <v>1.7403871925226146E-4</v>
      </c>
      <c r="D166" s="233">
        <v>0.99448046795552747</v>
      </c>
      <c r="E166" s="234" t="str">
        <f t="shared" si="2"/>
        <v>C</v>
      </c>
    </row>
    <row r="167" spans="1:5">
      <c r="A167" s="231" t="s">
        <v>732</v>
      </c>
      <c r="B167" s="232">
        <v>219.85</v>
      </c>
      <c r="C167" s="233">
        <v>1.663583149026508E-4</v>
      </c>
      <c r="D167" s="233">
        <v>0.99464682627043011</v>
      </c>
      <c r="E167" s="234" t="str">
        <f t="shared" si="2"/>
        <v>C</v>
      </c>
    </row>
    <row r="168" spans="1:5">
      <c r="A168" s="231" t="s">
        <v>681</v>
      </c>
      <c r="B168" s="232">
        <v>212.64</v>
      </c>
      <c r="C168" s="233">
        <v>1.6090257939913423E-4</v>
      </c>
      <c r="D168" s="233">
        <v>0.99480772884982926</v>
      </c>
      <c r="E168" s="234" t="str">
        <f t="shared" si="2"/>
        <v>C</v>
      </c>
    </row>
    <row r="169" spans="1:5">
      <c r="A169" s="231" t="s">
        <v>837</v>
      </c>
      <c r="B169" s="232">
        <v>211.68</v>
      </c>
      <c r="C169" s="233">
        <v>1.6017615691877698E-4</v>
      </c>
      <c r="D169" s="233">
        <v>0.99496790500674792</v>
      </c>
      <c r="E169" s="234" t="str">
        <f t="shared" si="2"/>
        <v>C</v>
      </c>
    </row>
    <row r="170" spans="1:5">
      <c r="A170" s="231" t="s">
        <v>601</v>
      </c>
      <c r="B170" s="232">
        <v>210.96</v>
      </c>
      <c r="C170" s="233">
        <v>1.5963134005850905E-4</v>
      </c>
      <c r="D170" s="233">
        <v>0.9951275363468064</v>
      </c>
      <c r="E170" s="234" t="str">
        <f t="shared" si="2"/>
        <v>C</v>
      </c>
    </row>
    <row r="171" spans="1:5">
      <c r="A171" s="231" t="s">
        <v>349</v>
      </c>
      <c r="B171" s="232">
        <v>209.8</v>
      </c>
      <c r="C171" s="233">
        <v>1.5875357956141069E-4</v>
      </c>
      <c r="D171" s="233">
        <v>0.99528628992636792</v>
      </c>
      <c r="E171" s="234" t="str">
        <f t="shared" si="2"/>
        <v>C</v>
      </c>
    </row>
    <row r="172" spans="1:5">
      <c r="A172" s="231" t="s">
        <v>452</v>
      </c>
      <c r="B172" s="232">
        <v>207.56</v>
      </c>
      <c r="C172" s="233">
        <v>1.570585937739104E-4</v>
      </c>
      <c r="D172" s="233">
        <v>0.99544334852014182</v>
      </c>
      <c r="E172" s="234" t="str">
        <f t="shared" si="2"/>
        <v>C</v>
      </c>
    </row>
    <row r="173" spans="1:5" ht="30">
      <c r="A173" s="231" t="s">
        <v>427</v>
      </c>
      <c r="B173" s="232">
        <v>204.99999999999997</v>
      </c>
      <c r="C173" s="233">
        <v>1.5512146715962433E-4</v>
      </c>
      <c r="D173" s="233">
        <v>0.99559846998730139</v>
      </c>
      <c r="E173" s="234" t="str">
        <f t="shared" si="2"/>
        <v>C</v>
      </c>
    </row>
    <row r="174" spans="1:5">
      <c r="A174" s="231" t="s">
        <v>385</v>
      </c>
      <c r="B174" s="232">
        <v>184.60000000000002</v>
      </c>
      <c r="C174" s="233">
        <v>1.3968498945203249E-4</v>
      </c>
      <c r="D174" s="233">
        <v>0.99573815497675355</v>
      </c>
      <c r="E174" s="234" t="str">
        <f t="shared" si="2"/>
        <v>C</v>
      </c>
    </row>
    <row r="175" spans="1:5">
      <c r="A175" s="231" t="s">
        <v>684</v>
      </c>
      <c r="B175" s="232">
        <v>183.28</v>
      </c>
      <c r="C175" s="233">
        <v>1.3868615854154123E-4</v>
      </c>
      <c r="D175" s="233">
        <v>0.99587684113529507</v>
      </c>
      <c r="E175" s="234" t="str">
        <f t="shared" si="2"/>
        <v>C</v>
      </c>
    </row>
    <row r="176" spans="1:5" ht="30">
      <c r="A176" s="231" t="s">
        <v>460</v>
      </c>
      <c r="B176" s="232">
        <v>183</v>
      </c>
      <c r="C176" s="233">
        <v>1.384742853181037E-4</v>
      </c>
      <c r="D176" s="233">
        <v>0.99601531542061317</v>
      </c>
      <c r="E176" s="234" t="str">
        <f t="shared" si="2"/>
        <v>C</v>
      </c>
    </row>
    <row r="177" spans="1:5">
      <c r="A177" s="231" t="s">
        <v>1027</v>
      </c>
      <c r="B177" s="232">
        <v>176.08</v>
      </c>
      <c r="C177" s="233">
        <v>1.3323798993886176E-4</v>
      </c>
      <c r="D177" s="233">
        <v>0.99614855341055208</v>
      </c>
      <c r="E177" s="234" t="str">
        <f t="shared" si="2"/>
        <v>C</v>
      </c>
    </row>
    <row r="178" spans="1:5">
      <c r="A178" s="231" t="s">
        <v>445</v>
      </c>
      <c r="B178" s="232">
        <v>176</v>
      </c>
      <c r="C178" s="233">
        <v>1.3317745473216531E-4</v>
      </c>
      <c r="D178" s="233">
        <v>0.99628173086528427</v>
      </c>
      <c r="E178" s="234" t="str">
        <f t="shared" si="2"/>
        <v>C</v>
      </c>
    </row>
    <row r="179" spans="1:5">
      <c r="A179" s="231" t="s">
        <v>443</v>
      </c>
      <c r="B179" s="232">
        <v>174.9</v>
      </c>
      <c r="C179" s="233">
        <v>1.3234509564008927E-4</v>
      </c>
      <c r="D179" s="233">
        <v>0.99641407596092435</v>
      </c>
      <c r="E179" s="234" t="str">
        <f t="shared" si="2"/>
        <v>C</v>
      </c>
    </row>
    <row r="180" spans="1:5">
      <c r="A180" s="231" t="s">
        <v>508</v>
      </c>
      <c r="B180" s="232">
        <v>170</v>
      </c>
      <c r="C180" s="233">
        <v>1.2863731422993238E-4</v>
      </c>
      <c r="D180" s="233">
        <v>0.9965427132751542</v>
      </c>
      <c r="E180" s="234" t="str">
        <f t="shared" si="2"/>
        <v>C</v>
      </c>
    </row>
    <row r="181" spans="1:5">
      <c r="A181" s="231" t="s">
        <v>447</v>
      </c>
      <c r="B181" s="232">
        <v>170</v>
      </c>
      <c r="C181" s="233">
        <v>1.2863731422993238E-4</v>
      </c>
      <c r="D181" s="233">
        <v>0.99667135058938416</v>
      </c>
      <c r="E181" s="234" t="str">
        <f t="shared" si="2"/>
        <v>C</v>
      </c>
    </row>
    <row r="182" spans="1:5">
      <c r="A182" s="231" t="s">
        <v>497</v>
      </c>
      <c r="B182" s="232">
        <v>159.60000000000002</v>
      </c>
      <c r="C182" s="233">
        <v>1.2076773735939536E-4</v>
      </c>
      <c r="D182" s="233">
        <v>0.99679211832674364</v>
      </c>
      <c r="E182" s="234" t="str">
        <f t="shared" si="2"/>
        <v>C</v>
      </c>
    </row>
    <row r="183" spans="1:5">
      <c r="A183" s="231" t="s">
        <v>1016</v>
      </c>
      <c r="B183" s="232">
        <v>159.44</v>
      </c>
      <c r="C183" s="233">
        <v>1.2064666694600246E-4</v>
      </c>
      <c r="D183" s="233">
        <v>0.99691276499368964</v>
      </c>
      <c r="E183" s="234" t="str">
        <f t="shared" si="2"/>
        <v>C</v>
      </c>
    </row>
    <row r="184" spans="1:5">
      <c r="A184" s="231" t="s">
        <v>745</v>
      </c>
      <c r="B184" s="232">
        <v>158.72</v>
      </c>
      <c r="C184" s="233">
        <v>1.2010185008573452E-4</v>
      </c>
      <c r="D184" s="233">
        <v>0.99703286684377534</v>
      </c>
      <c r="E184" s="234" t="str">
        <f t="shared" si="2"/>
        <v>C</v>
      </c>
    </row>
    <row r="185" spans="1:5">
      <c r="A185" s="231" t="s">
        <v>441</v>
      </c>
      <c r="B185" s="232">
        <v>154.5</v>
      </c>
      <c r="C185" s="233">
        <v>1.1690861793249738E-4</v>
      </c>
      <c r="D185" s="233">
        <v>0.9971497754617078</v>
      </c>
      <c r="E185" s="234" t="str">
        <f t="shared" si="2"/>
        <v>C</v>
      </c>
    </row>
    <row r="186" spans="1:5" ht="30">
      <c r="A186" s="231" t="s">
        <v>433</v>
      </c>
      <c r="B186" s="232">
        <v>154.24</v>
      </c>
      <c r="C186" s="233">
        <v>1.1671187851073395E-4</v>
      </c>
      <c r="D186" s="233">
        <v>0.9972664873402185</v>
      </c>
      <c r="E186" s="234" t="str">
        <f t="shared" si="2"/>
        <v>C</v>
      </c>
    </row>
    <row r="187" spans="1:5">
      <c r="A187" s="231" t="s">
        <v>729</v>
      </c>
      <c r="B187" s="232">
        <v>151.29</v>
      </c>
      <c r="C187" s="233">
        <v>1.1447964276380277E-4</v>
      </c>
      <c r="D187" s="233">
        <v>0.9973809669829824</v>
      </c>
      <c r="E187" s="234" t="str">
        <f t="shared" si="2"/>
        <v>C</v>
      </c>
    </row>
    <row r="188" spans="1:5">
      <c r="A188" s="231" t="s">
        <v>390</v>
      </c>
      <c r="B188" s="232">
        <v>150</v>
      </c>
      <c r="C188" s="233">
        <v>1.135035125558227E-4</v>
      </c>
      <c r="D188" s="233">
        <v>0.99749447049553819</v>
      </c>
      <c r="E188" s="234" t="str">
        <f t="shared" si="2"/>
        <v>C</v>
      </c>
    </row>
    <row r="189" spans="1:5">
      <c r="A189" s="231" t="s">
        <v>767</v>
      </c>
      <c r="B189" s="232">
        <v>146.68</v>
      </c>
      <c r="C189" s="233">
        <v>1.1099130147792049E-4</v>
      </c>
      <c r="D189" s="233">
        <v>0.99760546179701604</v>
      </c>
      <c r="E189" s="234" t="str">
        <f t="shared" si="2"/>
        <v>C</v>
      </c>
    </row>
    <row r="190" spans="1:5">
      <c r="A190" s="231" t="s">
        <v>373</v>
      </c>
      <c r="B190" s="232">
        <v>137.79999999999998</v>
      </c>
      <c r="C190" s="233">
        <v>1.0427189353461577E-4</v>
      </c>
      <c r="D190" s="233">
        <v>0.99770973369055072</v>
      </c>
      <c r="E190" s="234" t="str">
        <f t="shared" si="2"/>
        <v>C</v>
      </c>
    </row>
    <row r="191" spans="1:5">
      <c r="A191" s="231" t="s">
        <v>531</v>
      </c>
      <c r="B191" s="232">
        <v>130.5</v>
      </c>
      <c r="C191" s="233">
        <v>9.8748055923565743E-5</v>
      </c>
      <c r="D191" s="233">
        <v>0.9978084817464743</v>
      </c>
      <c r="E191" s="234" t="str">
        <f t="shared" si="2"/>
        <v>C</v>
      </c>
    </row>
    <row r="192" spans="1:5">
      <c r="A192" s="231" t="s">
        <v>779</v>
      </c>
      <c r="B192" s="232">
        <v>127.77</v>
      </c>
      <c r="C192" s="233">
        <v>9.6682291995049769E-5</v>
      </c>
      <c r="D192" s="233">
        <v>0.99790516403846941</v>
      </c>
      <c r="E192" s="234" t="str">
        <f t="shared" si="2"/>
        <v>C</v>
      </c>
    </row>
    <row r="193" spans="1:5" ht="30">
      <c r="A193" s="231" t="s">
        <v>493</v>
      </c>
      <c r="B193" s="232">
        <v>122.25</v>
      </c>
      <c r="C193" s="233">
        <v>9.2505362732995492E-5</v>
      </c>
      <c r="D193" s="233">
        <v>0.99799766940120238</v>
      </c>
      <c r="E193" s="234" t="str">
        <f t="shared" si="2"/>
        <v>C</v>
      </c>
    </row>
    <row r="194" spans="1:5">
      <c r="A194" s="231" t="s">
        <v>527</v>
      </c>
      <c r="B194" s="232">
        <v>112.19999999999999</v>
      </c>
      <c r="C194" s="233">
        <v>8.4900627391755373E-5</v>
      </c>
      <c r="D194" s="233">
        <v>0.99808257002859402</v>
      </c>
      <c r="E194" s="234" t="str">
        <f t="shared" si="2"/>
        <v>C</v>
      </c>
    </row>
    <row r="195" spans="1:5">
      <c r="A195" s="231" t="s">
        <v>394</v>
      </c>
      <c r="B195" s="232">
        <v>111.9</v>
      </c>
      <c r="C195" s="233">
        <v>8.4673620366643737E-5</v>
      </c>
      <c r="D195" s="233">
        <v>0.99816724364896059</v>
      </c>
      <c r="E195" s="234" t="str">
        <f t="shared" ref="E195:E245" si="3">IF(D195&lt;=0.8,"A",IF(D195&lt;=0.95,"B","C"))</f>
        <v>C</v>
      </c>
    </row>
    <row r="196" spans="1:5" ht="30">
      <c r="A196" s="231" t="s">
        <v>402</v>
      </c>
      <c r="B196" s="232">
        <v>110.01</v>
      </c>
      <c r="C196" s="233">
        <v>8.3243476108440368E-5</v>
      </c>
      <c r="D196" s="233">
        <v>0.99825048712506914</v>
      </c>
      <c r="E196" s="234" t="str">
        <f t="shared" si="3"/>
        <v>C</v>
      </c>
    </row>
    <row r="197" spans="1:5">
      <c r="A197" s="231" t="s">
        <v>524</v>
      </c>
      <c r="B197" s="232">
        <v>109.8</v>
      </c>
      <c r="C197" s="233">
        <v>8.3084571190862206E-5</v>
      </c>
      <c r="D197" s="233">
        <v>0.99833357169626002</v>
      </c>
      <c r="E197" s="234" t="str">
        <f t="shared" si="3"/>
        <v>C</v>
      </c>
    </row>
    <row r="198" spans="1:5">
      <c r="A198" s="231" t="s">
        <v>487</v>
      </c>
      <c r="B198" s="232">
        <v>101.4</v>
      </c>
      <c r="C198" s="233">
        <v>7.6728374487736151E-5</v>
      </c>
      <c r="D198" s="233">
        <v>0.9984103000707476</v>
      </c>
      <c r="E198" s="234" t="str">
        <f t="shared" si="3"/>
        <v>C</v>
      </c>
    </row>
    <row r="199" spans="1:5" ht="30">
      <c r="A199" s="231" t="s">
        <v>408</v>
      </c>
      <c r="B199" s="232">
        <v>97.62</v>
      </c>
      <c r="C199" s="233">
        <v>7.3868085971329412E-5</v>
      </c>
      <c r="D199" s="233">
        <v>0.99848416815671903</v>
      </c>
      <c r="E199" s="234" t="str">
        <f t="shared" si="3"/>
        <v>C</v>
      </c>
    </row>
    <row r="200" spans="1:5" ht="30">
      <c r="A200" s="231" t="s">
        <v>382</v>
      </c>
      <c r="B200" s="232">
        <v>92.35</v>
      </c>
      <c r="C200" s="233">
        <v>6.9880329230201507E-5</v>
      </c>
      <c r="D200" s="233">
        <v>0.99855404848594931</v>
      </c>
      <c r="E200" s="234" t="str">
        <f t="shared" si="3"/>
        <v>C</v>
      </c>
    </row>
    <row r="201" spans="1:5">
      <c r="A201" s="231" t="s">
        <v>506</v>
      </c>
      <c r="B201" s="232">
        <v>89.7</v>
      </c>
      <c r="C201" s="233">
        <v>6.7875100508381968E-5</v>
      </c>
      <c r="D201" s="233">
        <v>0.99862192358645774</v>
      </c>
      <c r="E201" s="234" t="str">
        <f t="shared" si="3"/>
        <v>C</v>
      </c>
    </row>
    <row r="202" spans="1:5">
      <c r="A202" s="231" t="s">
        <v>519</v>
      </c>
      <c r="B202" s="232">
        <v>87</v>
      </c>
      <c r="C202" s="233">
        <v>6.5832037282377166E-5</v>
      </c>
      <c r="D202" s="233">
        <v>0.99868775562374001</v>
      </c>
      <c r="E202" s="234" t="str">
        <f t="shared" si="3"/>
        <v>C</v>
      </c>
    </row>
    <row r="203" spans="1:5">
      <c r="A203" s="231" t="s">
        <v>386</v>
      </c>
      <c r="B203" s="232">
        <v>86.32</v>
      </c>
      <c r="C203" s="233">
        <v>6.5317488025457433E-5</v>
      </c>
      <c r="D203" s="233">
        <v>0.99875307311176553</v>
      </c>
      <c r="E203" s="234" t="str">
        <f t="shared" si="3"/>
        <v>C</v>
      </c>
    </row>
    <row r="204" spans="1:5" ht="30">
      <c r="A204" s="231" t="s">
        <v>371</v>
      </c>
      <c r="B204" s="232">
        <v>79.900000000000006</v>
      </c>
      <c r="C204" s="233">
        <v>6.0459537688068228E-5</v>
      </c>
      <c r="D204" s="233">
        <v>0.99881353264945361</v>
      </c>
      <c r="E204" s="234" t="str">
        <f t="shared" si="3"/>
        <v>C</v>
      </c>
    </row>
    <row r="205" spans="1:5">
      <c r="A205" s="231" t="s">
        <v>598</v>
      </c>
      <c r="B205" s="232">
        <v>73.199999999999989</v>
      </c>
      <c r="C205" s="233">
        <v>5.5389714127241466E-5</v>
      </c>
      <c r="D205" s="233">
        <v>0.99886892236358082</v>
      </c>
      <c r="E205" s="234" t="str">
        <f t="shared" si="3"/>
        <v>C</v>
      </c>
    </row>
    <row r="206" spans="1:5">
      <c r="A206" s="231" t="s">
        <v>687</v>
      </c>
      <c r="B206" s="232">
        <v>72.72</v>
      </c>
      <c r="C206" s="233">
        <v>5.5026502887062841E-5</v>
      </c>
      <c r="D206" s="233">
        <v>0.99892394886646785</v>
      </c>
      <c r="E206" s="234" t="str">
        <f t="shared" si="3"/>
        <v>C</v>
      </c>
    </row>
    <row r="207" spans="1:5">
      <c r="A207" s="231" t="s">
        <v>359</v>
      </c>
      <c r="B207" s="232">
        <v>71.680000000000007</v>
      </c>
      <c r="C207" s="233">
        <v>5.4239545200009142E-5</v>
      </c>
      <c r="D207" s="233">
        <v>0.99897818841166774</v>
      </c>
      <c r="E207" s="234" t="str">
        <f t="shared" si="3"/>
        <v>C</v>
      </c>
    </row>
    <row r="208" spans="1:5" ht="30">
      <c r="A208" s="231" t="s">
        <v>499</v>
      </c>
      <c r="B208" s="232">
        <v>70.5</v>
      </c>
      <c r="C208" s="233">
        <v>5.3346650901236664E-5</v>
      </c>
      <c r="D208" s="233">
        <v>0.99903153506256903</v>
      </c>
      <c r="E208" s="234" t="str">
        <f t="shared" si="3"/>
        <v>C</v>
      </c>
    </row>
    <row r="209" spans="1:5">
      <c r="A209" s="231" t="s">
        <v>392</v>
      </c>
      <c r="B209" s="232">
        <v>70.199999999999989</v>
      </c>
      <c r="C209" s="233">
        <v>5.3119643876125015E-5</v>
      </c>
      <c r="D209" s="233">
        <v>0.99908465470644514</v>
      </c>
      <c r="E209" s="234" t="str">
        <f t="shared" si="3"/>
        <v>C</v>
      </c>
    </row>
    <row r="210" spans="1:5">
      <c r="A210" s="231" t="s">
        <v>533</v>
      </c>
      <c r="B210" s="232">
        <v>70</v>
      </c>
      <c r="C210" s="233">
        <v>5.2968305859383927E-5</v>
      </c>
      <c r="D210" s="233">
        <v>0.99913762301230447</v>
      </c>
      <c r="E210" s="234" t="str">
        <f t="shared" si="3"/>
        <v>C</v>
      </c>
    </row>
    <row r="211" spans="1:5" ht="30">
      <c r="A211" s="231" t="s">
        <v>481</v>
      </c>
      <c r="B211" s="232">
        <v>67.84</v>
      </c>
      <c r="C211" s="233">
        <v>5.133385527858008E-5</v>
      </c>
      <c r="D211" s="233">
        <v>0.99918895686758313</v>
      </c>
      <c r="E211" s="234" t="str">
        <f t="shared" si="3"/>
        <v>C</v>
      </c>
    </row>
    <row r="212" spans="1:5">
      <c r="A212" s="231" t="s">
        <v>549</v>
      </c>
      <c r="B212" s="232">
        <v>66.2</v>
      </c>
      <c r="C212" s="233">
        <v>5.0092883541303083E-5</v>
      </c>
      <c r="D212" s="233">
        <v>0.99923904975112443</v>
      </c>
      <c r="E212" s="234" t="str">
        <f t="shared" si="3"/>
        <v>C</v>
      </c>
    </row>
    <row r="213" spans="1:5">
      <c r="A213" s="231" t="s">
        <v>384</v>
      </c>
      <c r="B213" s="232">
        <v>65.88</v>
      </c>
      <c r="C213" s="233">
        <v>4.9850742714517328E-5</v>
      </c>
      <c r="D213" s="233">
        <v>0.99928890049383878</v>
      </c>
      <c r="E213" s="234" t="str">
        <f t="shared" si="3"/>
        <v>C</v>
      </c>
    </row>
    <row r="214" spans="1:5" ht="30">
      <c r="A214" s="231" t="s">
        <v>369</v>
      </c>
      <c r="B214" s="232">
        <v>63.099999999999994</v>
      </c>
      <c r="C214" s="233">
        <v>4.7747144281816077E-5</v>
      </c>
      <c r="D214" s="233">
        <v>0.99933664763812069</v>
      </c>
      <c r="E214" s="234" t="str">
        <f t="shared" si="3"/>
        <v>C</v>
      </c>
    </row>
    <row r="215" spans="1:5" ht="30">
      <c r="A215" s="231" t="s">
        <v>377</v>
      </c>
      <c r="B215" s="232">
        <v>60.099999999999994</v>
      </c>
      <c r="C215" s="233">
        <v>4.5477074030699626E-5</v>
      </c>
      <c r="D215" s="233">
        <v>0.99938212471215149</v>
      </c>
      <c r="E215" s="234" t="str">
        <f t="shared" si="3"/>
        <v>C</v>
      </c>
    </row>
    <row r="216" spans="1:5">
      <c r="A216" s="231" t="s">
        <v>546</v>
      </c>
      <c r="B216" s="232">
        <v>57.999999999999993</v>
      </c>
      <c r="C216" s="233">
        <v>4.3888024854918102E-5</v>
      </c>
      <c r="D216" s="233">
        <v>0.99942601273700638</v>
      </c>
      <c r="E216" s="234" t="str">
        <f t="shared" si="3"/>
        <v>C</v>
      </c>
    </row>
    <row r="217" spans="1:5">
      <c r="A217" s="231" t="s">
        <v>548</v>
      </c>
      <c r="B217" s="232">
        <v>57.999999999999993</v>
      </c>
      <c r="C217" s="233">
        <v>4.3888024854918102E-5</v>
      </c>
      <c r="D217" s="233">
        <v>0.99946990076186137</v>
      </c>
      <c r="E217" s="234" t="str">
        <f t="shared" si="3"/>
        <v>C</v>
      </c>
    </row>
    <row r="218" spans="1:5">
      <c r="A218" s="231" t="s">
        <v>771</v>
      </c>
      <c r="B218" s="232">
        <v>53.31</v>
      </c>
      <c r="C218" s="233">
        <v>4.033914836233939E-5</v>
      </c>
      <c r="D218" s="233">
        <v>0.9995102399102237</v>
      </c>
      <c r="E218" s="234" t="str">
        <f t="shared" si="3"/>
        <v>C</v>
      </c>
    </row>
    <row r="219" spans="1:5">
      <c r="A219" s="231" t="s">
        <v>982</v>
      </c>
      <c r="B219" s="232">
        <v>47.91</v>
      </c>
      <c r="C219" s="233">
        <v>3.6253021910329765E-5</v>
      </c>
      <c r="D219" s="233">
        <v>0.99954649293213393</v>
      </c>
      <c r="E219" s="234" t="str">
        <f t="shared" si="3"/>
        <v>C</v>
      </c>
    </row>
    <row r="220" spans="1:5">
      <c r="A220" s="231" t="s">
        <v>388</v>
      </c>
      <c r="B220" s="232">
        <v>44.400000000000006</v>
      </c>
      <c r="C220" s="233">
        <v>3.3597039716523524E-5</v>
      </c>
      <c r="D220" s="233">
        <v>0.99958008997185044</v>
      </c>
      <c r="E220" s="234" t="str">
        <f t="shared" si="3"/>
        <v>C</v>
      </c>
    </row>
    <row r="221" spans="1:5">
      <c r="A221" s="231" t="s">
        <v>435</v>
      </c>
      <c r="B221" s="232">
        <v>41.76</v>
      </c>
      <c r="C221" s="233">
        <v>3.1599377895541038E-5</v>
      </c>
      <c r="D221" s="233">
        <v>0.99961168934974598</v>
      </c>
      <c r="E221" s="234" t="str">
        <f t="shared" si="3"/>
        <v>C</v>
      </c>
    </row>
    <row r="222" spans="1:5">
      <c r="A222" s="231" t="s">
        <v>379</v>
      </c>
      <c r="B222" s="232">
        <v>39.4</v>
      </c>
      <c r="C222" s="233">
        <v>2.9813589297996093E-5</v>
      </c>
      <c r="D222" s="233">
        <v>0.99964150293904386</v>
      </c>
      <c r="E222" s="234" t="str">
        <f t="shared" si="3"/>
        <v>C</v>
      </c>
    </row>
    <row r="223" spans="1:5">
      <c r="A223" s="231" t="s">
        <v>396</v>
      </c>
      <c r="B223" s="232">
        <v>37.5</v>
      </c>
      <c r="C223" s="233">
        <v>2.8375878138955674E-5</v>
      </c>
      <c r="D223" s="233">
        <v>0.99966987881718283</v>
      </c>
      <c r="E223" s="234" t="str">
        <f t="shared" si="3"/>
        <v>C</v>
      </c>
    </row>
    <row r="224" spans="1:5">
      <c r="A224" s="231" t="s">
        <v>515</v>
      </c>
      <c r="B224" s="232">
        <v>37.299999999999997</v>
      </c>
      <c r="C224" s="233">
        <v>2.8224540122214576E-5</v>
      </c>
      <c r="D224" s="233">
        <v>0.99969810335730513</v>
      </c>
      <c r="E224" s="234" t="str">
        <f t="shared" si="3"/>
        <v>C</v>
      </c>
    </row>
    <row r="225" spans="1:5" ht="30">
      <c r="A225" s="231" t="s">
        <v>423</v>
      </c>
      <c r="B225" s="232">
        <v>35.200000000000003</v>
      </c>
      <c r="C225" s="233">
        <v>2.6635490946433062E-5</v>
      </c>
      <c r="D225" s="233">
        <v>0.99972473884825153</v>
      </c>
      <c r="E225" s="234" t="str">
        <f t="shared" si="3"/>
        <v>C</v>
      </c>
    </row>
    <row r="226" spans="1:5">
      <c r="A226" s="231" t="s">
        <v>404</v>
      </c>
      <c r="B226" s="232">
        <v>34.92</v>
      </c>
      <c r="C226" s="233">
        <v>2.6423617722995525E-5</v>
      </c>
      <c r="D226" s="233">
        <v>0.9997511624659744</v>
      </c>
      <c r="E226" s="234" t="str">
        <f t="shared" si="3"/>
        <v>C</v>
      </c>
    </row>
    <row r="227" spans="1:5">
      <c r="A227" s="231" t="s">
        <v>529</v>
      </c>
      <c r="B227" s="232">
        <v>33</v>
      </c>
      <c r="C227" s="233">
        <v>2.4970772762280994E-5</v>
      </c>
      <c r="D227" s="233">
        <v>0.99977613323873671</v>
      </c>
      <c r="E227" s="234" t="str">
        <f t="shared" si="3"/>
        <v>C</v>
      </c>
    </row>
    <row r="228" spans="1:5">
      <c r="A228" s="231" t="s">
        <v>535</v>
      </c>
      <c r="B228" s="232">
        <v>32.5</v>
      </c>
      <c r="C228" s="233">
        <v>2.459242772042825E-5</v>
      </c>
      <c r="D228" s="233">
        <v>0.99980072566645717</v>
      </c>
      <c r="E228" s="234" t="str">
        <f t="shared" si="3"/>
        <v>C</v>
      </c>
    </row>
    <row r="229" spans="1:5" ht="30">
      <c r="A229" s="231" t="s">
        <v>365</v>
      </c>
      <c r="B229" s="232">
        <v>32.299999999999997</v>
      </c>
      <c r="C229" s="233">
        <v>2.4441089703687151E-5</v>
      </c>
      <c r="D229" s="233">
        <v>0.99982516675616084</v>
      </c>
      <c r="E229" s="234" t="str">
        <f t="shared" si="3"/>
        <v>C</v>
      </c>
    </row>
    <row r="230" spans="1:5" ht="30">
      <c r="A230" s="231" t="s">
        <v>400</v>
      </c>
      <c r="B230" s="232">
        <v>30.36</v>
      </c>
      <c r="C230" s="233">
        <v>2.2973110941298515E-5</v>
      </c>
      <c r="D230" s="233">
        <v>0.99984813986710219</v>
      </c>
      <c r="E230" s="234" t="str">
        <f t="shared" si="3"/>
        <v>C</v>
      </c>
    </row>
    <row r="231" spans="1:5">
      <c r="A231" s="231" t="s">
        <v>544</v>
      </c>
      <c r="B231" s="232">
        <v>28.999999999999996</v>
      </c>
      <c r="C231" s="233">
        <v>2.1944012427459051E-5</v>
      </c>
      <c r="D231" s="233">
        <v>0.99987008387952969</v>
      </c>
      <c r="E231" s="234" t="str">
        <f t="shared" si="3"/>
        <v>C</v>
      </c>
    </row>
    <row r="232" spans="1:5" ht="30">
      <c r="A232" s="231" t="s">
        <v>479</v>
      </c>
      <c r="B232" s="232">
        <v>22.68</v>
      </c>
      <c r="C232" s="233">
        <v>1.7161731098440391E-5</v>
      </c>
      <c r="D232" s="233">
        <v>0.99988724561062814</v>
      </c>
      <c r="E232" s="234" t="str">
        <f t="shared" si="3"/>
        <v>C</v>
      </c>
    </row>
    <row r="233" spans="1:5">
      <c r="A233" s="231" t="s">
        <v>429</v>
      </c>
      <c r="B233" s="232">
        <v>20.5</v>
      </c>
      <c r="C233" s="233">
        <v>1.5512146715962435E-5</v>
      </c>
      <c r="D233" s="233">
        <v>0.99990275775734405</v>
      </c>
      <c r="E233" s="234" t="str">
        <f t="shared" si="3"/>
        <v>C</v>
      </c>
    </row>
    <row r="234" spans="1:5" ht="30">
      <c r="A234" s="231" t="s">
        <v>425</v>
      </c>
      <c r="B234" s="232">
        <v>18.799999999999997</v>
      </c>
      <c r="C234" s="233">
        <v>1.4225773573663109E-5</v>
      </c>
      <c r="D234" s="233">
        <v>0.99991698353091774</v>
      </c>
      <c r="E234" s="234" t="str">
        <f t="shared" si="3"/>
        <v>C</v>
      </c>
    </row>
    <row r="235" spans="1:5" ht="30">
      <c r="A235" s="231" t="s">
        <v>420</v>
      </c>
      <c r="B235" s="232">
        <v>18</v>
      </c>
      <c r="C235" s="233">
        <v>1.3620421506698724E-5</v>
      </c>
      <c r="D235" s="233">
        <v>0.9999306039524245</v>
      </c>
      <c r="E235" s="234" t="str">
        <f t="shared" si="3"/>
        <v>C</v>
      </c>
    </row>
    <row r="236" spans="1:5">
      <c r="A236" s="231" t="s">
        <v>495</v>
      </c>
      <c r="B236" s="232">
        <v>18</v>
      </c>
      <c r="C236" s="233">
        <v>1.3620421506698724E-5</v>
      </c>
      <c r="D236" s="233">
        <v>0.99994422437393116</v>
      </c>
      <c r="E236" s="234" t="str">
        <f t="shared" si="3"/>
        <v>C</v>
      </c>
    </row>
    <row r="237" spans="1:5">
      <c r="A237" s="231" t="s">
        <v>485</v>
      </c>
      <c r="B237" s="232">
        <v>14.44</v>
      </c>
      <c r="C237" s="233">
        <v>1.0926604808707197E-5</v>
      </c>
      <c r="D237" s="233">
        <v>0.99995515097873977</v>
      </c>
      <c r="E237" s="234" t="str">
        <f t="shared" si="3"/>
        <v>C</v>
      </c>
    </row>
    <row r="238" spans="1:5">
      <c r="A238" s="231" t="s">
        <v>458</v>
      </c>
      <c r="B238" s="232">
        <v>13.559999999999999</v>
      </c>
      <c r="C238" s="233">
        <v>1.026071753504637E-5</v>
      </c>
      <c r="D238" s="233">
        <v>0.99996541169627495</v>
      </c>
      <c r="E238" s="234" t="str">
        <f t="shared" si="3"/>
        <v>C</v>
      </c>
    </row>
    <row r="239" spans="1:5" ht="30">
      <c r="A239" s="231" t="s">
        <v>363</v>
      </c>
      <c r="B239" s="232">
        <v>11.7</v>
      </c>
      <c r="C239" s="233">
        <v>8.8532739793541692E-6</v>
      </c>
      <c r="D239" s="233">
        <v>0.99997426497025421</v>
      </c>
      <c r="E239" s="234" t="str">
        <f t="shared" si="3"/>
        <v>C</v>
      </c>
    </row>
    <row r="240" spans="1:5">
      <c r="A240" s="231" t="s">
        <v>456</v>
      </c>
      <c r="B240" s="232">
        <v>7.26</v>
      </c>
      <c r="C240" s="233">
        <v>5.493570007701818E-6</v>
      </c>
      <c r="D240" s="233">
        <v>0.99997975854026189</v>
      </c>
      <c r="E240" s="234" t="str">
        <f t="shared" si="3"/>
        <v>C</v>
      </c>
    </row>
    <row r="241" spans="1:5" ht="30">
      <c r="A241" s="231" t="s">
        <v>502</v>
      </c>
      <c r="B241" s="232">
        <v>7.0000000000000009</v>
      </c>
      <c r="C241" s="233">
        <v>5.2968305859383932E-6</v>
      </c>
      <c r="D241" s="233">
        <v>0.99998505537084792</v>
      </c>
      <c r="E241" s="234" t="str">
        <f t="shared" si="3"/>
        <v>C</v>
      </c>
    </row>
    <row r="242" spans="1:5">
      <c r="A242" s="231" t="s">
        <v>1007</v>
      </c>
      <c r="B242" s="232">
        <v>6.9</v>
      </c>
      <c r="C242" s="233">
        <v>5.2211615775678441E-6</v>
      </c>
      <c r="D242" s="233">
        <v>0.99999027653242534</v>
      </c>
      <c r="E242" s="234" t="str">
        <f t="shared" si="3"/>
        <v>C</v>
      </c>
    </row>
    <row r="243" spans="1:5">
      <c r="A243" s="231" t="s">
        <v>398</v>
      </c>
      <c r="B243" s="232">
        <v>6.65</v>
      </c>
      <c r="C243" s="233">
        <v>5.0319890566414728E-6</v>
      </c>
      <c r="D243" s="233">
        <v>0.999995308521482</v>
      </c>
      <c r="E243" s="234" t="str">
        <f t="shared" si="3"/>
        <v>C</v>
      </c>
    </row>
    <row r="244" spans="1:5">
      <c r="A244" s="231" t="s">
        <v>437</v>
      </c>
      <c r="B244" s="232">
        <v>5</v>
      </c>
      <c r="C244" s="233">
        <v>3.7834504185274231E-6</v>
      </c>
      <c r="D244" s="233">
        <v>0.99999909197190051</v>
      </c>
      <c r="E244" s="234" t="str">
        <f t="shared" si="3"/>
        <v>C</v>
      </c>
    </row>
    <row r="245" spans="1:5">
      <c r="A245" s="231" t="s">
        <v>537</v>
      </c>
      <c r="B245" s="232">
        <v>1.2</v>
      </c>
      <c r="C245" s="233">
        <v>9.080281004465815E-7</v>
      </c>
      <c r="D245" s="233">
        <v>1.0000000000000009</v>
      </c>
      <c r="E245" s="234" t="str">
        <f t="shared" si="3"/>
        <v>C</v>
      </c>
    </row>
    <row r="246" spans="1:5">
      <c r="A246" s="235" t="s">
        <v>1149</v>
      </c>
      <c r="B246" s="256">
        <v>1321545.0043999986</v>
      </c>
      <c r="C246" s="257">
        <v>1</v>
      </c>
      <c r="D246" s="235"/>
      <c r="E246" s="260"/>
    </row>
  </sheetData>
  <conditionalFormatting sqref="E2:E245">
    <cfRule type="containsText" dxfId="5" priority="1" operator="containsText" text="C">
      <formula>NOT(ISERROR(SEARCH("C",E2)))</formula>
    </cfRule>
    <cfRule type="containsText" dxfId="4" priority="2" operator="containsText" text="B">
      <formula>NOT(ISERROR(SEARCH("B",E2)))</formula>
    </cfRule>
    <cfRule type="containsText" dxfId="3" priority="3" operator="containsText" text="A">
      <formula>NOT(ISERROR(SEARCH("A",E2)))</formula>
    </cfRule>
  </conditionalFormatting>
  <pageMargins left="0.511811024" right="0.511811024" top="0.78740157499999996" bottom="0.78740157499999996" header="0.31496062000000002" footer="0.31496062000000002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1776-3041-4130-A174-5900294E1E3E}">
  <sheetPr>
    <tabColor rgb="FF0070C0"/>
  </sheetPr>
  <dimension ref="A1:L1019"/>
  <sheetViews>
    <sheetView showGridLines="0" topLeftCell="A2" zoomScaleNormal="100" zoomScaleSheetLayoutView="90" workbookViewId="0">
      <selection activeCell="B8" sqref="B8"/>
    </sheetView>
  </sheetViews>
  <sheetFormatPr defaultColWidth="14.42578125" defaultRowHeight="12.75"/>
  <cols>
    <col min="1" max="1" width="63.28515625" style="8" customWidth="1"/>
    <col min="2" max="2" width="24.42578125" style="8" customWidth="1"/>
    <col min="3" max="3" width="26.85546875" style="6" bestFit="1" customWidth="1"/>
    <col min="4" max="4" width="11.7109375" style="6" bestFit="1" customWidth="1"/>
    <col min="5" max="5" width="15.42578125" style="8" bestFit="1" customWidth="1"/>
    <col min="6" max="6" width="18.5703125" style="152" bestFit="1" customWidth="1"/>
    <col min="7" max="7" width="15.85546875" style="152" bestFit="1" customWidth="1"/>
    <col min="8" max="16384" width="14.42578125" style="8"/>
  </cols>
  <sheetData>
    <row r="1" spans="1:12" ht="15">
      <c r="A1" t="s">
        <v>339</v>
      </c>
      <c r="B1" t="s">
        <v>340</v>
      </c>
      <c r="C1" t="s">
        <v>341</v>
      </c>
      <c r="D1" t="s">
        <v>342</v>
      </c>
      <c r="E1" t="s">
        <v>343</v>
      </c>
      <c r="F1" t="s">
        <v>344</v>
      </c>
      <c r="G1" t="s">
        <v>345</v>
      </c>
      <c r="H1" s="2"/>
      <c r="I1" s="2"/>
      <c r="J1" s="2"/>
      <c r="K1" s="2"/>
      <c r="L1" s="2"/>
    </row>
    <row r="2" spans="1:12" ht="15">
      <c r="A2" s="230" t="s">
        <v>346</v>
      </c>
      <c r="B2" s="230"/>
      <c r="C2" t="s">
        <v>347</v>
      </c>
      <c r="D2" t="s">
        <v>348</v>
      </c>
      <c r="E2">
        <v>50</v>
      </c>
      <c r="F2">
        <v>13</v>
      </c>
      <c r="G2">
        <f t="shared" ref="G2:G65" si="0">E2*F2</f>
        <v>650</v>
      </c>
      <c r="H2" s="6"/>
      <c r="I2" s="6"/>
      <c r="J2" s="6"/>
      <c r="K2" s="6"/>
      <c r="L2" s="6"/>
    </row>
    <row r="3" spans="1:12" ht="15">
      <c r="A3" s="230" t="s">
        <v>349</v>
      </c>
      <c r="B3" s="230" t="s">
        <v>350</v>
      </c>
      <c r="C3" t="s">
        <v>351</v>
      </c>
      <c r="D3" t="s">
        <v>348</v>
      </c>
      <c r="E3">
        <v>5</v>
      </c>
      <c r="F3">
        <v>41.96</v>
      </c>
      <c r="G3">
        <f t="shared" si="0"/>
        <v>209.8</v>
      </c>
      <c r="H3" s="6"/>
      <c r="I3" s="6"/>
      <c r="J3" s="6"/>
      <c r="K3" s="6"/>
      <c r="L3" s="6"/>
    </row>
    <row r="4" spans="1:12" ht="30">
      <c r="A4" s="230" t="s">
        <v>352</v>
      </c>
      <c r="B4" s="230" t="s">
        <v>353</v>
      </c>
      <c r="C4" t="s">
        <v>354</v>
      </c>
      <c r="D4" t="s">
        <v>348</v>
      </c>
      <c r="E4">
        <v>10</v>
      </c>
      <c r="F4">
        <v>34.630000000000003</v>
      </c>
      <c r="G4">
        <f t="shared" si="0"/>
        <v>346.3</v>
      </c>
      <c r="H4" s="6"/>
      <c r="I4" s="6"/>
      <c r="J4" s="6"/>
      <c r="K4" s="6"/>
      <c r="L4" s="6"/>
    </row>
    <row r="5" spans="1:12" ht="30">
      <c r="A5" s="230" t="s">
        <v>355</v>
      </c>
      <c r="B5" s="230" t="s">
        <v>356</v>
      </c>
      <c r="C5" t="s">
        <v>357</v>
      </c>
      <c r="D5" t="s">
        <v>358</v>
      </c>
      <c r="E5">
        <v>17.940000000000001</v>
      </c>
      <c r="F5">
        <v>13.76</v>
      </c>
      <c r="G5">
        <f t="shared" si="0"/>
        <v>246.85440000000003</v>
      </c>
      <c r="H5" s="6"/>
      <c r="I5" s="6"/>
      <c r="J5" s="6"/>
      <c r="K5" s="6"/>
      <c r="L5" s="6"/>
    </row>
    <row r="6" spans="1:12" ht="15">
      <c r="A6" s="230" t="s">
        <v>359</v>
      </c>
      <c r="B6" s="230" t="s">
        <v>360</v>
      </c>
      <c r="C6" t="s">
        <v>361</v>
      </c>
      <c r="D6" t="s">
        <v>362</v>
      </c>
      <c r="E6">
        <v>2</v>
      </c>
      <c r="F6">
        <v>35.840000000000003</v>
      </c>
      <c r="G6">
        <f t="shared" si="0"/>
        <v>71.680000000000007</v>
      </c>
      <c r="H6" s="6"/>
      <c r="I6" s="6"/>
      <c r="J6" s="6"/>
      <c r="K6" s="6"/>
      <c r="L6" s="6"/>
    </row>
    <row r="7" spans="1:12" ht="30">
      <c r="A7" s="230" t="s">
        <v>363</v>
      </c>
      <c r="B7" s="230"/>
      <c r="C7" t="s">
        <v>364</v>
      </c>
      <c r="D7" t="s">
        <v>348</v>
      </c>
      <c r="E7">
        <v>10</v>
      </c>
      <c r="F7">
        <v>1.17</v>
      </c>
      <c r="G7">
        <f t="shared" si="0"/>
        <v>11.7</v>
      </c>
      <c r="H7" s="6"/>
      <c r="I7" s="6"/>
      <c r="J7" s="6"/>
      <c r="K7" s="6"/>
      <c r="L7" s="6"/>
    </row>
    <row r="8" spans="1:12" ht="30">
      <c r="A8" s="230" t="s">
        <v>365</v>
      </c>
      <c r="B8" s="230"/>
      <c r="C8" t="s">
        <v>366</v>
      </c>
      <c r="D8" t="s">
        <v>348</v>
      </c>
      <c r="E8">
        <v>10</v>
      </c>
      <c r="F8">
        <v>3.23</v>
      </c>
      <c r="G8">
        <f t="shared" si="0"/>
        <v>32.299999999999997</v>
      </c>
      <c r="H8" s="6"/>
      <c r="I8" s="6"/>
      <c r="J8" s="6"/>
      <c r="K8" s="6"/>
      <c r="L8" s="6"/>
    </row>
    <row r="9" spans="1:12" ht="30">
      <c r="A9" s="230" t="s">
        <v>367</v>
      </c>
      <c r="B9" s="230"/>
      <c r="C9" t="s">
        <v>368</v>
      </c>
      <c r="D9" t="s">
        <v>348</v>
      </c>
      <c r="E9">
        <v>10</v>
      </c>
      <c r="F9">
        <v>26.86</v>
      </c>
      <c r="G9">
        <f t="shared" si="0"/>
        <v>268.60000000000002</v>
      </c>
      <c r="H9" s="6"/>
      <c r="I9" s="6"/>
      <c r="J9" s="6"/>
      <c r="K9" s="6"/>
      <c r="L9" s="6"/>
    </row>
    <row r="10" spans="1:12" ht="30">
      <c r="A10" s="230" t="s">
        <v>369</v>
      </c>
      <c r="B10" s="230"/>
      <c r="C10" t="s">
        <v>370</v>
      </c>
      <c r="D10" t="s">
        <v>348</v>
      </c>
      <c r="E10">
        <v>10</v>
      </c>
      <c r="F10">
        <v>6.31</v>
      </c>
      <c r="G10">
        <f t="shared" si="0"/>
        <v>63.099999999999994</v>
      </c>
      <c r="H10" s="6"/>
      <c r="I10" s="6"/>
      <c r="J10" s="6"/>
      <c r="K10" s="6"/>
      <c r="L10" s="6"/>
    </row>
    <row r="11" spans="1:12" ht="30">
      <c r="A11" s="230" t="s">
        <v>371</v>
      </c>
      <c r="B11" s="230"/>
      <c r="C11" t="s">
        <v>372</v>
      </c>
      <c r="D11" t="s">
        <v>348</v>
      </c>
      <c r="E11">
        <v>10</v>
      </c>
      <c r="F11">
        <v>7.99</v>
      </c>
      <c r="G11">
        <f t="shared" si="0"/>
        <v>79.900000000000006</v>
      </c>
      <c r="H11" s="6"/>
      <c r="I11" s="6"/>
      <c r="J11" s="6"/>
      <c r="K11" s="6"/>
      <c r="L11" s="6"/>
    </row>
    <row r="12" spans="1:12" ht="15">
      <c r="A12" s="230" t="s">
        <v>373</v>
      </c>
      <c r="B12" s="230"/>
      <c r="C12" t="s">
        <v>374</v>
      </c>
      <c r="D12" t="s">
        <v>348</v>
      </c>
      <c r="E12">
        <v>10</v>
      </c>
      <c r="F12">
        <v>13.78</v>
      </c>
      <c r="G12">
        <f t="shared" si="0"/>
        <v>137.79999999999998</v>
      </c>
      <c r="H12" s="6"/>
      <c r="I12" s="6"/>
      <c r="J12" s="6"/>
      <c r="K12" s="6"/>
      <c r="L12" s="6"/>
    </row>
    <row r="13" spans="1:12" ht="30">
      <c r="A13" s="230" t="s">
        <v>375</v>
      </c>
      <c r="B13" s="230"/>
      <c r="C13" t="s">
        <v>376</v>
      </c>
      <c r="D13" t="s">
        <v>348</v>
      </c>
      <c r="E13">
        <v>10</v>
      </c>
      <c r="F13">
        <v>20.63</v>
      </c>
      <c r="G13">
        <f t="shared" si="0"/>
        <v>206.29999999999998</v>
      </c>
      <c r="H13" s="6"/>
      <c r="I13" s="6"/>
      <c r="J13" s="6"/>
      <c r="K13" s="6"/>
      <c r="L13" s="6"/>
    </row>
    <row r="14" spans="1:12" ht="30">
      <c r="A14" s="230" t="s">
        <v>377</v>
      </c>
      <c r="B14" s="230"/>
      <c r="C14" t="s">
        <v>378</v>
      </c>
      <c r="D14" t="s">
        <v>348</v>
      </c>
      <c r="E14">
        <v>10</v>
      </c>
      <c r="F14">
        <v>6.01</v>
      </c>
      <c r="G14">
        <f t="shared" si="0"/>
        <v>60.099999999999994</v>
      </c>
      <c r="H14" s="6"/>
      <c r="I14" s="6"/>
      <c r="J14" s="6"/>
      <c r="K14" s="6"/>
      <c r="L14" s="6"/>
    </row>
    <row r="15" spans="1:12" ht="30">
      <c r="A15" s="230" t="s">
        <v>379</v>
      </c>
      <c r="B15" s="230"/>
      <c r="C15" t="s">
        <v>380</v>
      </c>
      <c r="D15" t="s">
        <v>381</v>
      </c>
      <c r="E15">
        <v>10</v>
      </c>
      <c r="F15">
        <v>3.94</v>
      </c>
      <c r="G15">
        <f t="shared" si="0"/>
        <v>39.4</v>
      </c>
      <c r="H15" s="6"/>
      <c r="I15" s="6"/>
      <c r="J15" s="6"/>
      <c r="K15" s="6"/>
      <c r="L15" s="6"/>
    </row>
    <row r="16" spans="1:12" ht="30">
      <c r="A16" s="230" t="s">
        <v>382</v>
      </c>
      <c r="B16" s="230"/>
      <c r="C16" t="s">
        <v>383</v>
      </c>
      <c r="D16" t="s">
        <v>348</v>
      </c>
      <c r="E16">
        <v>1</v>
      </c>
      <c r="F16">
        <v>92.35</v>
      </c>
      <c r="G16">
        <f t="shared" si="0"/>
        <v>92.35</v>
      </c>
      <c r="H16" s="6"/>
      <c r="I16" s="6"/>
      <c r="J16" s="6"/>
      <c r="K16" s="6"/>
      <c r="L16" s="6"/>
    </row>
    <row r="17" spans="1:12" ht="15">
      <c r="A17" s="230" t="s">
        <v>384</v>
      </c>
      <c r="B17" s="230"/>
      <c r="C17" t="s">
        <v>206</v>
      </c>
      <c r="D17" t="s">
        <v>348</v>
      </c>
      <c r="E17">
        <v>12</v>
      </c>
      <c r="F17">
        <v>5.49</v>
      </c>
      <c r="G17">
        <f t="shared" si="0"/>
        <v>65.88</v>
      </c>
      <c r="H17" s="6"/>
      <c r="I17" s="6"/>
      <c r="J17" s="6"/>
      <c r="K17" s="6"/>
      <c r="L17" s="6"/>
    </row>
    <row r="18" spans="1:12" ht="15">
      <c r="A18" s="230" t="s">
        <v>385</v>
      </c>
      <c r="B18" s="230"/>
      <c r="C18" t="s">
        <v>206</v>
      </c>
      <c r="D18" t="s">
        <v>348</v>
      </c>
      <c r="E18">
        <v>10</v>
      </c>
      <c r="F18">
        <v>18.46</v>
      </c>
      <c r="G18">
        <f t="shared" si="0"/>
        <v>184.60000000000002</v>
      </c>
      <c r="H18" s="6"/>
      <c r="I18" s="6"/>
      <c r="J18" s="6"/>
      <c r="K18" s="6"/>
      <c r="L18" s="6"/>
    </row>
    <row r="19" spans="1:12" ht="15">
      <c r="A19" s="230" t="s">
        <v>386</v>
      </c>
      <c r="B19" s="230"/>
      <c r="C19" t="s">
        <v>387</v>
      </c>
      <c r="D19" t="s">
        <v>358</v>
      </c>
      <c r="E19">
        <v>8</v>
      </c>
      <c r="F19">
        <v>10.79</v>
      </c>
      <c r="G19">
        <f t="shared" si="0"/>
        <v>86.32</v>
      </c>
      <c r="H19" s="6"/>
      <c r="I19" s="6"/>
      <c r="J19" s="6"/>
      <c r="K19" s="6"/>
      <c r="L19" s="6"/>
    </row>
    <row r="20" spans="1:12" ht="15">
      <c r="A20" s="230" t="s">
        <v>388</v>
      </c>
      <c r="B20" s="230"/>
      <c r="C20" t="s">
        <v>389</v>
      </c>
      <c r="D20" t="s">
        <v>348</v>
      </c>
      <c r="E20">
        <v>10</v>
      </c>
      <c r="F20">
        <v>4.4400000000000004</v>
      </c>
      <c r="G20">
        <f t="shared" si="0"/>
        <v>44.400000000000006</v>
      </c>
      <c r="H20" s="6"/>
      <c r="I20" s="6"/>
      <c r="J20" s="6"/>
      <c r="K20" s="6"/>
      <c r="L20" s="6"/>
    </row>
    <row r="21" spans="1:12" ht="15">
      <c r="A21" s="230" t="s">
        <v>390</v>
      </c>
      <c r="B21" s="230"/>
      <c r="C21" t="s">
        <v>391</v>
      </c>
      <c r="D21" t="s">
        <v>362</v>
      </c>
      <c r="E21">
        <v>8</v>
      </c>
      <c r="F21">
        <v>18.75</v>
      </c>
      <c r="G21">
        <f t="shared" si="0"/>
        <v>150</v>
      </c>
      <c r="H21" s="6"/>
      <c r="I21" s="6"/>
      <c r="J21" s="6"/>
      <c r="K21" s="6"/>
      <c r="L21" s="6"/>
    </row>
    <row r="22" spans="1:12" ht="15">
      <c r="A22" s="230" t="s">
        <v>392</v>
      </c>
      <c r="B22" s="230"/>
      <c r="C22" t="s">
        <v>393</v>
      </c>
      <c r="D22" t="s">
        <v>348</v>
      </c>
      <c r="E22">
        <v>30</v>
      </c>
      <c r="F22">
        <v>2.34</v>
      </c>
      <c r="G22">
        <f t="shared" si="0"/>
        <v>70.199999999999989</v>
      </c>
      <c r="H22" s="6"/>
      <c r="I22" s="6"/>
      <c r="J22" s="6"/>
      <c r="K22" s="6"/>
      <c r="L22" s="6"/>
    </row>
    <row r="23" spans="1:12" ht="15">
      <c r="A23" s="230" t="s">
        <v>394</v>
      </c>
      <c r="B23" s="230"/>
      <c r="C23" t="s">
        <v>395</v>
      </c>
      <c r="D23" t="s">
        <v>348</v>
      </c>
      <c r="E23">
        <v>30</v>
      </c>
      <c r="F23">
        <v>3.73</v>
      </c>
      <c r="G23">
        <f t="shared" si="0"/>
        <v>111.9</v>
      </c>
      <c r="H23" s="6"/>
      <c r="I23" s="6"/>
      <c r="J23" s="6"/>
      <c r="K23" s="6"/>
      <c r="L23" s="6"/>
    </row>
    <row r="24" spans="1:12" ht="30">
      <c r="A24" s="230" t="s">
        <v>396</v>
      </c>
      <c r="B24" s="230"/>
      <c r="C24" t="s">
        <v>397</v>
      </c>
      <c r="D24" t="s">
        <v>348</v>
      </c>
      <c r="E24">
        <v>30</v>
      </c>
      <c r="F24">
        <v>1.25</v>
      </c>
      <c r="G24">
        <f t="shared" si="0"/>
        <v>37.5</v>
      </c>
      <c r="H24" s="6"/>
      <c r="I24" s="6"/>
      <c r="J24" s="6"/>
      <c r="K24" s="6"/>
      <c r="L24" s="6"/>
    </row>
    <row r="25" spans="1:12" ht="15">
      <c r="A25" s="230" t="s">
        <v>398</v>
      </c>
      <c r="B25" s="230"/>
      <c r="C25" t="s">
        <v>399</v>
      </c>
      <c r="D25" t="s">
        <v>358</v>
      </c>
      <c r="E25">
        <v>1</v>
      </c>
      <c r="F25">
        <v>6.65</v>
      </c>
      <c r="G25">
        <f t="shared" si="0"/>
        <v>6.65</v>
      </c>
      <c r="H25" s="6"/>
      <c r="I25" s="6"/>
      <c r="J25" s="6"/>
      <c r="K25" s="6"/>
      <c r="L25" s="6"/>
    </row>
    <row r="26" spans="1:12" ht="30">
      <c r="A26" s="230" t="s">
        <v>400</v>
      </c>
      <c r="B26" s="230"/>
      <c r="C26" t="s">
        <v>401</v>
      </c>
      <c r="D26" t="s">
        <v>348</v>
      </c>
      <c r="E26">
        <v>1</v>
      </c>
      <c r="F26">
        <v>30.36</v>
      </c>
      <c r="G26">
        <f t="shared" si="0"/>
        <v>30.36</v>
      </c>
      <c r="H26" s="6"/>
      <c r="I26" s="6"/>
      <c r="J26" s="6"/>
      <c r="K26" s="6"/>
      <c r="L26" s="6"/>
    </row>
    <row r="27" spans="1:12" ht="30">
      <c r="A27" s="230" t="s">
        <v>402</v>
      </c>
      <c r="B27" s="230"/>
      <c r="C27" t="s">
        <v>403</v>
      </c>
      <c r="D27" t="s">
        <v>348</v>
      </c>
      <c r="E27">
        <v>1</v>
      </c>
      <c r="F27">
        <v>110.01</v>
      </c>
      <c r="G27">
        <f t="shared" si="0"/>
        <v>110.01</v>
      </c>
      <c r="H27" s="6"/>
      <c r="I27" s="6"/>
      <c r="J27" s="6"/>
      <c r="K27" s="6"/>
      <c r="L27" s="6"/>
    </row>
    <row r="28" spans="1:12" ht="15">
      <c r="A28" s="230" t="s">
        <v>404</v>
      </c>
      <c r="B28" s="230"/>
      <c r="C28" t="s">
        <v>405</v>
      </c>
      <c r="D28" t="s">
        <v>358</v>
      </c>
      <c r="E28">
        <v>1</v>
      </c>
      <c r="F28">
        <v>34.92</v>
      </c>
      <c r="G28">
        <f t="shared" si="0"/>
        <v>34.92</v>
      </c>
      <c r="H28" s="6"/>
      <c r="I28" s="6"/>
      <c r="J28" s="6"/>
      <c r="K28" s="6"/>
      <c r="L28" s="6"/>
    </row>
    <row r="29" spans="1:12" ht="15">
      <c r="A29" s="230" t="s">
        <v>406</v>
      </c>
      <c r="B29" s="230"/>
      <c r="C29" t="s">
        <v>407</v>
      </c>
      <c r="D29" t="s">
        <v>348</v>
      </c>
      <c r="E29">
        <v>30</v>
      </c>
      <c r="F29">
        <v>28.36</v>
      </c>
      <c r="G29">
        <f t="shared" si="0"/>
        <v>850.8</v>
      </c>
      <c r="H29" s="6"/>
      <c r="I29" s="6"/>
      <c r="J29" s="6"/>
      <c r="K29" s="6"/>
      <c r="L29" s="6"/>
    </row>
    <row r="30" spans="1:12" ht="30">
      <c r="A30" s="230" t="s">
        <v>408</v>
      </c>
      <c r="B30" s="230"/>
      <c r="C30" t="s">
        <v>409</v>
      </c>
      <c r="D30" t="s">
        <v>358</v>
      </c>
      <c r="E30">
        <v>1</v>
      </c>
      <c r="F30">
        <v>97.62</v>
      </c>
      <c r="G30">
        <f t="shared" si="0"/>
        <v>97.62</v>
      </c>
      <c r="H30" s="6"/>
      <c r="I30" s="6"/>
      <c r="J30" s="6"/>
      <c r="K30" s="6"/>
      <c r="L30" s="6"/>
    </row>
    <row r="31" spans="1:12" ht="15">
      <c r="A31" s="230" t="s">
        <v>410</v>
      </c>
      <c r="B31" s="230"/>
      <c r="C31" t="s">
        <v>411</v>
      </c>
      <c r="D31" t="s">
        <v>348</v>
      </c>
      <c r="E31">
        <v>6</v>
      </c>
      <c r="F31">
        <v>92.35</v>
      </c>
      <c r="G31">
        <f t="shared" si="0"/>
        <v>554.09999999999991</v>
      </c>
      <c r="H31" s="6"/>
      <c r="I31" s="6"/>
      <c r="J31" s="6"/>
      <c r="K31" s="6"/>
      <c r="L31" s="6"/>
    </row>
    <row r="32" spans="1:12" ht="30">
      <c r="A32" s="230" t="s">
        <v>412</v>
      </c>
      <c r="B32" s="230"/>
      <c r="C32" t="s">
        <v>413</v>
      </c>
      <c r="D32" t="s">
        <v>348</v>
      </c>
      <c r="E32">
        <v>10</v>
      </c>
      <c r="F32">
        <v>101.8</v>
      </c>
      <c r="G32">
        <f t="shared" si="0"/>
        <v>1018</v>
      </c>
      <c r="H32" s="6"/>
      <c r="I32" s="6"/>
      <c r="J32" s="6"/>
      <c r="K32" s="6"/>
      <c r="L32" s="6"/>
    </row>
    <row r="33" spans="1:12" ht="15">
      <c r="A33" s="230" t="s">
        <v>414</v>
      </c>
      <c r="B33" s="230"/>
      <c r="C33" t="s">
        <v>415</v>
      </c>
      <c r="D33" t="s">
        <v>358</v>
      </c>
      <c r="E33">
        <v>2</v>
      </c>
      <c r="F33">
        <v>520.08000000000004</v>
      </c>
      <c r="G33">
        <f t="shared" si="0"/>
        <v>1040.1600000000001</v>
      </c>
      <c r="H33" s="6"/>
      <c r="I33" s="6"/>
      <c r="J33" s="6"/>
      <c r="K33" s="6"/>
      <c r="L33" s="6"/>
    </row>
    <row r="34" spans="1:12" ht="15">
      <c r="A34" s="230" t="s">
        <v>416</v>
      </c>
      <c r="B34" s="230"/>
      <c r="C34" t="s">
        <v>417</v>
      </c>
      <c r="D34" t="s">
        <v>348</v>
      </c>
      <c r="E34">
        <v>2</v>
      </c>
      <c r="F34">
        <v>308.60000000000002</v>
      </c>
      <c r="G34">
        <f t="shared" si="0"/>
        <v>617.20000000000005</v>
      </c>
      <c r="H34" s="6"/>
      <c r="I34" s="6"/>
      <c r="J34" s="6"/>
      <c r="K34" s="6"/>
      <c r="L34" s="6"/>
    </row>
    <row r="35" spans="1:12" ht="15">
      <c r="A35" s="230" t="s">
        <v>418</v>
      </c>
      <c r="B35" s="230"/>
      <c r="C35" t="s">
        <v>419</v>
      </c>
      <c r="D35" t="s">
        <v>358</v>
      </c>
      <c r="E35">
        <v>2</v>
      </c>
      <c r="F35">
        <v>214.12</v>
      </c>
      <c r="G35">
        <f t="shared" si="0"/>
        <v>428.24</v>
      </c>
      <c r="H35" s="6"/>
      <c r="I35" s="6"/>
      <c r="J35" s="6"/>
      <c r="K35" s="6"/>
      <c r="L35" s="6"/>
    </row>
    <row r="36" spans="1:12" ht="30">
      <c r="A36" s="230" t="s">
        <v>420</v>
      </c>
      <c r="B36" s="230"/>
      <c r="C36" t="s">
        <v>421</v>
      </c>
      <c r="D36" t="s">
        <v>422</v>
      </c>
      <c r="E36">
        <v>100</v>
      </c>
      <c r="F36">
        <v>0.18</v>
      </c>
      <c r="G36">
        <f t="shared" si="0"/>
        <v>18</v>
      </c>
      <c r="H36" s="6"/>
      <c r="I36" s="6"/>
      <c r="J36" s="6"/>
      <c r="K36" s="6"/>
      <c r="L36" s="6"/>
    </row>
    <row r="37" spans="1:12" ht="30">
      <c r="A37" s="230" t="s">
        <v>423</v>
      </c>
      <c r="B37" s="230"/>
      <c r="C37" t="s">
        <v>424</v>
      </c>
      <c r="D37" t="s">
        <v>422</v>
      </c>
      <c r="E37">
        <v>16</v>
      </c>
      <c r="F37">
        <v>2.2000000000000002</v>
      </c>
      <c r="G37">
        <f t="shared" si="0"/>
        <v>35.200000000000003</v>
      </c>
      <c r="H37" s="6"/>
      <c r="I37" s="6"/>
      <c r="J37" s="6"/>
      <c r="K37" s="6"/>
      <c r="L37" s="6"/>
    </row>
    <row r="38" spans="1:12" ht="30">
      <c r="A38" s="230" t="s">
        <v>425</v>
      </c>
      <c r="B38" s="230"/>
      <c r="C38" t="s">
        <v>426</v>
      </c>
      <c r="D38" t="s">
        <v>422</v>
      </c>
      <c r="E38">
        <v>10</v>
      </c>
      <c r="F38">
        <v>1.88</v>
      </c>
      <c r="G38">
        <f t="shared" si="0"/>
        <v>18.799999999999997</v>
      </c>
      <c r="H38" s="6"/>
      <c r="I38" s="6"/>
      <c r="J38" s="6"/>
      <c r="K38" s="6"/>
      <c r="L38" s="6"/>
    </row>
    <row r="39" spans="1:12" ht="30">
      <c r="A39" s="230" t="s">
        <v>427</v>
      </c>
      <c r="B39" s="230"/>
      <c r="C39" t="s">
        <v>428</v>
      </c>
      <c r="D39" t="s">
        <v>422</v>
      </c>
      <c r="E39">
        <v>100</v>
      </c>
      <c r="F39">
        <v>2.0499999999999998</v>
      </c>
      <c r="G39">
        <f t="shared" si="0"/>
        <v>204.99999999999997</v>
      </c>
      <c r="H39" s="6"/>
      <c r="I39" s="6"/>
      <c r="J39" s="6"/>
      <c r="K39" s="6"/>
      <c r="L39" s="6"/>
    </row>
    <row r="40" spans="1:12" ht="15">
      <c r="A40" s="230" t="s">
        <v>429</v>
      </c>
      <c r="B40" s="230"/>
      <c r="C40" t="s">
        <v>430</v>
      </c>
      <c r="D40" t="s">
        <v>422</v>
      </c>
      <c r="E40">
        <v>10</v>
      </c>
      <c r="F40">
        <v>2.0499999999999998</v>
      </c>
      <c r="G40">
        <f t="shared" si="0"/>
        <v>20.5</v>
      </c>
      <c r="H40" s="6"/>
      <c r="I40" s="6"/>
      <c r="J40" s="6"/>
      <c r="K40" s="6"/>
      <c r="L40" s="6"/>
    </row>
    <row r="41" spans="1:12" ht="15">
      <c r="A41" s="230" t="s">
        <v>431</v>
      </c>
      <c r="B41" s="230"/>
      <c r="C41" t="s">
        <v>432</v>
      </c>
      <c r="D41" t="s">
        <v>358</v>
      </c>
      <c r="E41">
        <v>18</v>
      </c>
      <c r="F41">
        <v>54.67</v>
      </c>
      <c r="G41">
        <f t="shared" si="0"/>
        <v>984.06000000000006</v>
      </c>
      <c r="H41" s="6"/>
      <c r="I41" s="6"/>
      <c r="J41" s="6"/>
      <c r="K41" s="6"/>
      <c r="L41" s="6"/>
    </row>
    <row r="42" spans="1:12" ht="30">
      <c r="A42" s="230" t="s">
        <v>433</v>
      </c>
      <c r="B42" s="230"/>
      <c r="C42" t="s">
        <v>434</v>
      </c>
      <c r="D42" t="s">
        <v>358</v>
      </c>
      <c r="E42">
        <v>8</v>
      </c>
      <c r="F42">
        <v>19.28</v>
      </c>
      <c r="G42">
        <f t="shared" si="0"/>
        <v>154.24</v>
      </c>
      <c r="H42" s="6"/>
      <c r="I42" s="6"/>
      <c r="J42" s="6"/>
      <c r="K42" s="6"/>
      <c r="L42" s="6"/>
    </row>
    <row r="43" spans="1:12" ht="15">
      <c r="A43" s="230" t="s">
        <v>435</v>
      </c>
      <c r="B43" s="230"/>
      <c r="C43" t="s">
        <v>436</v>
      </c>
      <c r="D43" t="s">
        <v>422</v>
      </c>
      <c r="E43">
        <v>72</v>
      </c>
      <c r="F43">
        <v>0.57999999999999996</v>
      </c>
      <c r="G43">
        <f t="shared" si="0"/>
        <v>41.76</v>
      </c>
      <c r="H43" s="6"/>
      <c r="I43" s="6"/>
      <c r="J43" s="6"/>
      <c r="K43" s="6"/>
      <c r="L43" s="6"/>
    </row>
    <row r="44" spans="1:12" ht="15">
      <c r="A44" s="230" t="s">
        <v>437</v>
      </c>
      <c r="B44" s="230"/>
      <c r="C44" t="s">
        <v>438</v>
      </c>
      <c r="D44" t="s">
        <v>422</v>
      </c>
      <c r="E44">
        <v>100</v>
      </c>
      <c r="F44">
        <v>0.05</v>
      </c>
      <c r="G44">
        <f t="shared" si="0"/>
        <v>5</v>
      </c>
      <c r="H44" s="6"/>
      <c r="I44" s="6"/>
      <c r="J44" s="6"/>
      <c r="K44" s="6"/>
      <c r="L44" s="6"/>
    </row>
    <row r="45" spans="1:12" ht="15">
      <c r="A45" s="230" t="s">
        <v>439</v>
      </c>
      <c r="B45" s="230"/>
      <c r="C45" t="s">
        <v>440</v>
      </c>
      <c r="D45" t="s">
        <v>422</v>
      </c>
      <c r="E45">
        <v>100</v>
      </c>
      <c r="F45">
        <v>2.2999999999999998</v>
      </c>
      <c r="G45">
        <f t="shared" si="0"/>
        <v>229.99999999999997</v>
      </c>
      <c r="H45" s="6"/>
      <c r="I45" s="6"/>
      <c r="J45" s="6"/>
      <c r="K45" s="6"/>
      <c r="L45" s="6"/>
    </row>
    <row r="46" spans="1:12" ht="15">
      <c r="A46" s="230" t="s">
        <v>441</v>
      </c>
      <c r="B46" s="230"/>
      <c r="C46" t="s">
        <v>442</v>
      </c>
      <c r="D46" t="s">
        <v>381</v>
      </c>
      <c r="E46">
        <v>30</v>
      </c>
      <c r="F46">
        <v>5.15</v>
      </c>
      <c r="G46">
        <f t="shared" si="0"/>
        <v>154.5</v>
      </c>
      <c r="H46" s="6"/>
      <c r="I46" s="6"/>
      <c r="J46" s="6"/>
      <c r="K46" s="6"/>
      <c r="L46" s="6"/>
    </row>
    <row r="47" spans="1:12" ht="15">
      <c r="A47" s="230" t="s">
        <v>443</v>
      </c>
      <c r="B47" s="230"/>
      <c r="C47" t="s">
        <v>444</v>
      </c>
      <c r="D47" t="s">
        <v>381</v>
      </c>
      <c r="E47">
        <v>30</v>
      </c>
      <c r="F47">
        <v>5.83</v>
      </c>
      <c r="G47">
        <f t="shared" si="0"/>
        <v>174.9</v>
      </c>
      <c r="H47" s="6"/>
      <c r="I47" s="6"/>
      <c r="J47" s="6"/>
      <c r="K47" s="6"/>
      <c r="L47" s="6"/>
    </row>
    <row r="48" spans="1:12" ht="15">
      <c r="A48" s="230" t="s">
        <v>445</v>
      </c>
      <c r="B48" s="230"/>
      <c r="C48" t="s">
        <v>446</v>
      </c>
      <c r="D48" t="s">
        <v>422</v>
      </c>
      <c r="E48">
        <v>100</v>
      </c>
      <c r="F48">
        <v>1.76</v>
      </c>
      <c r="G48">
        <f t="shared" si="0"/>
        <v>176</v>
      </c>
      <c r="H48" s="6"/>
      <c r="I48" s="6"/>
      <c r="J48" s="6"/>
      <c r="K48" s="6"/>
      <c r="L48" s="6"/>
    </row>
    <row r="49" spans="1:12" ht="15">
      <c r="A49" s="230" t="s">
        <v>447</v>
      </c>
      <c r="B49" s="230"/>
      <c r="C49" t="s">
        <v>448</v>
      </c>
      <c r="D49" t="s">
        <v>422</v>
      </c>
      <c r="E49">
        <v>100</v>
      </c>
      <c r="F49">
        <v>1.7</v>
      </c>
      <c r="G49">
        <f t="shared" si="0"/>
        <v>170</v>
      </c>
      <c r="H49" s="6"/>
      <c r="I49" s="6"/>
      <c r="J49" s="6"/>
      <c r="K49" s="6"/>
      <c r="L49" s="6"/>
    </row>
    <row r="50" spans="1:12" ht="15">
      <c r="A50" s="230" t="s">
        <v>449</v>
      </c>
      <c r="B50" s="230"/>
      <c r="C50" t="s">
        <v>450</v>
      </c>
      <c r="D50" t="s">
        <v>451</v>
      </c>
      <c r="E50">
        <v>40</v>
      </c>
      <c r="F50">
        <v>8.1999999999999993</v>
      </c>
      <c r="G50">
        <f t="shared" si="0"/>
        <v>328</v>
      </c>
      <c r="H50" s="6"/>
      <c r="I50" s="6"/>
      <c r="J50" s="6"/>
      <c r="K50" s="6"/>
      <c r="L50" s="6"/>
    </row>
    <row r="51" spans="1:12" ht="15">
      <c r="A51" s="230" t="s">
        <v>452</v>
      </c>
      <c r="B51" s="230"/>
      <c r="C51" t="s">
        <v>453</v>
      </c>
      <c r="D51" t="s">
        <v>422</v>
      </c>
      <c r="E51">
        <v>4</v>
      </c>
      <c r="F51">
        <v>51.89</v>
      </c>
      <c r="G51">
        <f t="shared" si="0"/>
        <v>207.56</v>
      </c>
      <c r="H51" s="6"/>
      <c r="I51" s="6"/>
      <c r="J51" s="6"/>
      <c r="K51" s="6"/>
      <c r="L51" s="6"/>
    </row>
    <row r="52" spans="1:12" ht="15">
      <c r="A52" s="230" t="s">
        <v>454</v>
      </c>
      <c r="B52" s="230"/>
      <c r="C52" t="s">
        <v>455</v>
      </c>
      <c r="D52" t="s">
        <v>422</v>
      </c>
      <c r="E52">
        <v>5</v>
      </c>
      <c r="F52">
        <v>81.95</v>
      </c>
      <c r="G52">
        <f t="shared" si="0"/>
        <v>409.75</v>
      </c>
      <c r="H52" s="6"/>
      <c r="I52" s="6"/>
      <c r="J52" s="6"/>
      <c r="K52" s="6"/>
      <c r="L52" s="6"/>
    </row>
    <row r="53" spans="1:12" ht="15">
      <c r="A53" s="230" t="s">
        <v>456</v>
      </c>
      <c r="B53" s="230"/>
      <c r="C53" t="s">
        <v>457</v>
      </c>
      <c r="D53" t="s">
        <v>422</v>
      </c>
      <c r="E53">
        <v>6</v>
      </c>
      <c r="F53">
        <v>1.21</v>
      </c>
      <c r="G53">
        <f t="shared" si="0"/>
        <v>7.26</v>
      </c>
      <c r="H53" s="6"/>
      <c r="I53" s="6"/>
      <c r="J53" s="6"/>
      <c r="K53" s="6"/>
      <c r="L53" s="6"/>
    </row>
    <row r="54" spans="1:12" ht="15">
      <c r="A54" s="230" t="s">
        <v>458</v>
      </c>
      <c r="B54" s="230"/>
      <c r="C54" t="s">
        <v>459</v>
      </c>
      <c r="D54" t="s">
        <v>422</v>
      </c>
      <c r="E54">
        <v>12</v>
      </c>
      <c r="F54">
        <v>1.1299999999999999</v>
      </c>
      <c r="G54">
        <f t="shared" si="0"/>
        <v>13.559999999999999</v>
      </c>
      <c r="H54" s="6"/>
      <c r="I54" s="6"/>
      <c r="J54" s="6"/>
      <c r="K54" s="6"/>
      <c r="L54" s="6"/>
    </row>
    <row r="55" spans="1:12" ht="45">
      <c r="A55" s="230" t="s">
        <v>460</v>
      </c>
      <c r="B55" s="230"/>
      <c r="C55" t="s">
        <v>461</v>
      </c>
      <c r="D55" t="s">
        <v>462</v>
      </c>
      <c r="E55">
        <v>100</v>
      </c>
      <c r="F55">
        <v>1.83</v>
      </c>
      <c r="G55">
        <f t="shared" si="0"/>
        <v>183</v>
      </c>
      <c r="H55" s="6"/>
      <c r="I55" s="6"/>
      <c r="J55" s="6"/>
      <c r="K55" s="6"/>
      <c r="L55" s="6"/>
    </row>
    <row r="56" spans="1:12" ht="45">
      <c r="A56" s="230" t="s">
        <v>463</v>
      </c>
      <c r="B56" s="230"/>
      <c r="C56" t="s">
        <v>464</v>
      </c>
      <c r="D56" t="s">
        <v>462</v>
      </c>
      <c r="E56">
        <v>100</v>
      </c>
      <c r="F56">
        <v>5.28</v>
      </c>
      <c r="G56">
        <f t="shared" si="0"/>
        <v>528</v>
      </c>
      <c r="H56" s="6"/>
      <c r="I56" s="6"/>
      <c r="J56" s="6"/>
      <c r="K56" s="6"/>
      <c r="L56" s="6"/>
    </row>
    <row r="57" spans="1:12" ht="45">
      <c r="A57" s="230" t="s">
        <v>465</v>
      </c>
      <c r="B57" s="230"/>
      <c r="C57" t="s">
        <v>466</v>
      </c>
      <c r="D57" t="s">
        <v>462</v>
      </c>
      <c r="E57">
        <v>100</v>
      </c>
      <c r="F57">
        <v>7.69</v>
      </c>
      <c r="G57">
        <f t="shared" si="0"/>
        <v>769</v>
      </c>
      <c r="H57" s="6"/>
      <c r="I57" s="6"/>
      <c r="J57" s="6"/>
      <c r="K57" s="6"/>
      <c r="L57" s="6"/>
    </row>
    <row r="58" spans="1:12" ht="15">
      <c r="A58" s="230" t="s">
        <v>467</v>
      </c>
      <c r="B58" s="230"/>
      <c r="C58" t="s">
        <v>468</v>
      </c>
      <c r="D58" t="s">
        <v>462</v>
      </c>
      <c r="E58">
        <v>100</v>
      </c>
      <c r="F58">
        <v>9.74</v>
      </c>
      <c r="G58">
        <f t="shared" si="0"/>
        <v>974</v>
      </c>
      <c r="H58" s="6"/>
      <c r="I58" s="6"/>
      <c r="J58" s="6"/>
      <c r="K58" s="6"/>
      <c r="L58" s="6"/>
    </row>
    <row r="59" spans="1:12" ht="45">
      <c r="A59" s="230" t="s">
        <v>469</v>
      </c>
      <c r="B59" s="230"/>
      <c r="C59" t="s">
        <v>470</v>
      </c>
      <c r="D59" t="s">
        <v>462</v>
      </c>
      <c r="E59">
        <v>100</v>
      </c>
      <c r="F59">
        <v>11.01</v>
      </c>
      <c r="G59">
        <f t="shared" si="0"/>
        <v>1101</v>
      </c>
      <c r="H59" s="6"/>
      <c r="I59" s="6"/>
      <c r="J59" s="6"/>
      <c r="K59" s="6"/>
      <c r="L59" s="6"/>
    </row>
    <row r="60" spans="1:12" ht="30">
      <c r="A60" s="230" t="s">
        <v>471</v>
      </c>
      <c r="B60" s="230"/>
      <c r="C60" t="s">
        <v>472</v>
      </c>
      <c r="D60" t="s">
        <v>462</v>
      </c>
      <c r="E60">
        <v>100</v>
      </c>
      <c r="F60">
        <v>26.04</v>
      </c>
      <c r="G60">
        <f t="shared" si="0"/>
        <v>2604</v>
      </c>
      <c r="H60" s="6"/>
      <c r="I60" s="6"/>
      <c r="J60" s="6"/>
      <c r="K60" s="6"/>
      <c r="L60" s="6"/>
    </row>
    <row r="61" spans="1:12" ht="15">
      <c r="A61" s="230" t="s">
        <v>473</v>
      </c>
      <c r="B61" s="230"/>
      <c r="C61" t="s">
        <v>474</v>
      </c>
      <c r="D61" t="s">
        <v>422</v>
      </c>
      <c r="E61">
        <v>5</v>
      </c>
      <c r="F61">
        <v>109.46</v>
      </c>
      <c r="G61">
        <f t="shared" si="0"/>
        <v>547.29999999999995</v>
      </c>
      <c r="H61" s="6"/>
      <c r="I61" s="6"/>
      <c r="J61" s="6"/>
      <c r="K61" s="6"/>
      <c r="L61" s="6"/>
    </row>
    <row r="62" spans="1:12" ht="15">
      <c r="A62" s="230" t="s">
        <v>475</v>
      </c>
      <c r="B62" s="230"/>
      <c r="C62" t="s">
        <v>476</v>
      </c>
      <c r="D62" t="s">
        <v>422</v>
      </c>
      <c r="E62">
        <v>1</v>
      </c>
      <c r="F62">
        <v>854.98</v>
      </c>
      <c r="G62">
        <f t="shared" si="0"/>
        <v>854.98</v>
      </c>
      <c r="H62" s="6"/>
      <c r="I62" s="6"/>
      <c r="J62" s="6"/>
      <c r="K62" s="6"/>
      <c r="L62" s="6"/>
    </row>
    <row r="63" spans="1:12" ht="30">
      <c r="A63" s="230" t="s">
        <v>477</v>
      </c>
      <c r="B63" s="230"/>
      <c r="C63" t="s">
        <v>478</v>
      </c>
      <c r="D63" t="s">
        <v>422</v>
      </c>
      <c r="E63">
        <v>100</v>
      </c>
      <c r="F63">
        <v>16.63</v>
      </c>
      <c r="G63">
        <f t="shared" si="0"/>
        <v>1663</v>
      </c>
      <c r="H63" s="6"/>
      <c r="I63" s="6"/>
      <c r="J63" s="6"/>
      <c r="K63" s="6"/>
      <c r="L63" s="6"/>
    </row>
    <row r="64" spans="1:12" ht="30">
      <c r="A64" s="230" t="s">
        <v>479</v>
      </c>
      <c r="B64" s="230"/>
      <c r="C64" t="s">
        <v>480</v>
      </c>
      <c r="D64" t="s">
        <v>422</v>
      </c>
      <c r="E64">
        <v>6</v>
      </c>
      <c r="F64">
        <v>3.78</v>
      </c>
      <c r="G64">
        <f t="shared" si="0"/>
        <v>22.68</v>
      </c>
      <c r="H64" s="6"/>
      <c r="I64" s="6"/>
      <c r="J64" s="6"/>
      <c r="K64" s="6"/>
      <c r="L64" s="6"/>
    </row>
    <row r="65" spans="1:12" ht="30">
      <c r="A65" s="230" t="s">
        <v>481</v>
      </c>
      <c r="B65" s="230"/>
      <c r="C65" t="s">
        <v>482</v>
      </c>
      <c r="D65" t="s">
        <v>422</v>
      </c>
      <c r="E65">
        <v>32</v>
      </c>
      <c r="F65">
        <v>2.12</v>
      </c>
      <c r="G65">
        <f t="shared" si="0"/>
        <v>67.84</v>
      </c>
      <c r="H65" s="6"/>
      <c r="I65" s="6"/>
      <c r="J65" s="6"/>
      <c r="K65" s="6"/>
      <c r="L65" s="6"/>
    </row>
    <row r="66" spans="1:12" ht="30">
      <c r="A66" s="230" t="s">
        <v>483</v>
      </c>
      <c r="B66" s="230"/>
      <c r="C66" t="s">
        <v>484</v>
      </c>
      <c r="D66" t="s">
        <v>422</v>
      </c>
      <c r="E66">
        <v>20</v>
      </c>
      <c r="F66">
        <v>24.88</v>
      </c>
      <c r="G66">
        <f t="shared" ref="G66:G99" si="1">E66*F66</f>
        <v>497.59999999999997</v>
      </c>
      <c r="H66" s="6"/>
      <c r="I66" s="6"/>
      <c r="J66" s="6"/>
      <c r="K66" s="6"/>
      <c r="L66" s="6"/>
    </row>
    <row r="67" spans="1:12" ht="30">
      <c r="A67" s="230" t="s">
        <v>485</v>
      </c>
      <c r="B67" s="230"/>
      <c r="C67" t="s">
        <v>486</v>
      </c>
      <c r="D67" t="s">
        <v>422</v>
      </c>
      <c r="E67">
        <v>1</v>
      </c>
      <c r="F67">
        <v>14.44</v>
      </c>
      <c r="G67">
        <f t="shared" si="1"/>
        <v>14.44</v>
      </c>
      <c r="H67" s="6"/>
      <c r="I67" s="6"/>
      <c r="J67" s="6"/>
      <c r="K67" s="6"/>
      <c r="L67" s="6"/>
    </row>
    <row r="68" spans="1:12" ht="30">
      <c r="A68" s="230" t="s">
        <v>487</v>
      </c>
      <c r="B68" s="230"/>
      <c r="C68" t="s">
        <v>488</v>
      </c>
      <c r="D68" t="s">
        <v>422</v>
      </c>
      <c r="E68">
        <v>1</v>
      </c>
      <c r="F68">
        <v>101.4</v>
      </c>
      <c r="G68">
        <f t="shared" si="1"/>
        <v>101.4</v>
      </c>
      <c r="H68" s="6"/>
      <c r="I68" s="6"/>
      <c r="J68" s="6"/>
      <c r="K68" s="6"/>
      <c r="L68" s="6"/>
    </row>
    <row r="69" spans="1:12" ht="45">
      <c r="A69" s="230" t="s">
        <v>489</v>
      </c>
      <c r="B69" s="230"/>
      <c r="C69" t="s">
        <v>490</v>
      </c>
      <c r="D69" t="s">
        <v>462</v>
      </c>
      <c r="E69">
        <v>60</v>
      </c>
      <c r="F69">
        <v>11.58</v>
      </c>
      <c r="G69">
        <f t="shared" si="1"/>
        <v>694.8</v>
      </c>
      <c r="H69" s="6"/>
      <c r="I69" s="6"/>
      <c r="J69" s="6"/>
      <c r="K69" s="6"/>
      <c r="L69" s="6"/>
    </row>
    <row r="70" spans="1:12" ht="45">
      <c r="A70" s="230" t="s">
        <v>491</v>
      </c>
      <c r="B70" s="230"/>
      <c r="C70" t="s">
        <v>492</v>
      </c>
      <c r="D70" t="s">
        <v>462</v>
      </c>
      <c r="E70">
        <v>60</v>
      </c>
      <c r="F70">
        <v>8.83</v>
      </c>
      <c r="G70">
        <f t="shared" si="1"/>
        <v>529.79999999999995</v>
      </c>
      <c r="H70" s="6"/>
      <c r="I70" s="6"/>
      <c r="J70" s="6"/>
      <c r="K70" s="6"/>
      <c r="L70" s="6"/>
    </row>
    <row r="71" spans="1:12" ht="45">
      <c r="A71" s="230" t="s">
        <v>493</v>
      </c>
      <c r="B71" s="230"/>
      <c r="C71" t="s">
        <v>494</v>
      </c>
      <c r="D71" t="s">
        <v>462</v>
      </c>
      <c r="E71">
        <v>15</v>
      </c>
      <c r="F71">
        <v>8.15</v>
      </c>
      <c r="G71">
        <f t="shared" si="1"/>
        <v>122.25</v>
      </c>
      <c r="H71" s="6"/>
      <c r="I71" s="6"/>
      <c r="J71" s="6"/>
      <c r="K71" s="6"/>
      <c r="L71" s="6"/>
    </row>
    <row r="72" spans="1:12" ht="15">
      <c r="A72" s="230" t="s">
        <v>495</v>
      </c>
      <c r="B72" s="230"/>
      <c r="C72" t="s">
        <v>496</v>
      </c>
      <c r="D72" t="s">
        <v>381</v>
      </c>
      <c r="E72">
        <v>100</v>
      </c>
      <c r="F72">
        <v>0.18</v>
      </c>
      <c r="G72">
        <f t="shared" si="1"/>
        <v>18</v>
      </c>
      <c r="H72" s="6"/>
      <c r="I72" s="6"/>
      <c r="J72" s="6"/>
      <c r="K72" s="6"/>
      <c r="L72" s="6"/>
    </row>
    <row r="73" spans="1:12" ht="15">
      <c r="A73" s="230" t="s">
        <v>497</v>
      </c>
      <c r="B73" s="230"/>
      <c r="C73" t="s">
        <v>498</v>
      </c>
      <c r="D73" t="s">
        <v>381</v>
      </c>
      <c r="E73">
        <v>40</v>
      </c>
      <c r="F73">
        <v>3.99</v>
      </c>
      <c r="G73">
        <f t="shared" si="1"/>
        <v>159.60000000000002</v>
      </c>
      <c r="H73" s="6"/>
      <c r="I73" s="6"/>
      <c r="J73" s="6"/>
      <c r="K73" s="6"/>
      <c r="L73" s="6"/>
    </row>
    <row r="74" spans="1:12" ht="30">
      <c r="A74" s="230" t="s">
        <v>499</v>
      </c>
      <c r="B74" s="230"/>
      <c r="C74" t="s">
        <v>500</v>
      </c>
      <c r="D74" t="s">
        <v>381</v>
      </c>
      <c r="E74">
        <v>50</v>
      </c>
      <c r="F74">
        <v>1.41</v>
      </c>
      <c r="G74">
        <f t="shared" si="1"/>
        <v>70.5</v>
      </c>
      <c r="H74" s="6"/>
      <c r="I74" s="6"/>
      <c r="J74" s="6"/>
      <c r="K74" s="6"/>
      <c r="L74" s="6"/>
    </row>
    <row r="75" spans="1:12" ht="30">
      <c r="A75" s="230" t="s">
        <v>375</v>
      </c>
      <c r="B75" s="230"/>
      <c r="C75" t="s">
        <v>376</v>
      </c>
      <c r="D75" t="s">
        <v>501</v>
      </c>
      <c r="E75">
        <v>20</v>
      </c>
      <c r="F75">
        <v>20.94</v>
      </c>
      <c r="G75">
        <f t="shared" si="1"/>
        <v>418.8</v>
      </c>
      <c r="H75" s="6"/>
      <c r="I75" s="6"/>
      <c r="J75" s="6"/>
      <c r="K75" s="6"/>
      <c r="L75" s="6"/>
    </row>
    <row r="76" spans="1:12" ht="30">
      <c r="A76" s="230" t="s">
        <v>502</v>
      </c>
      <c r="B76" s="230"/>
      <c r="C76" t="s">
        <v>503</v>
      </c>
      <c r="D76" t="s">
        <v>381</v>
      </c>
      <c r="E76">
        <v>50</v>
      </c>
      <c r="F76">
        <v>0.14000000000000001</v>
      </c>
      <c r="G76">
        <f t="shared" si="1"/>
        <v>7.0000000000000009</v>
      </c>
      <c r="H76" s="6"/>
      <c r="I76" s="6"/>
      <c r="J76" s="6"/>
      <c r="K76" s="6"/>
      <c r="L76" s="6"/>
    </row>
    <row r="77" spans="1:12" ht="15">
      <c r="A77" s="230" t="s">
        <v>504</v>
      </c>
      <c r="B77" s="230"/>
      <c r="C77" t="s">
        <v>505</v>
      </c>
      <c r="D77" t="s">
        <v>501</v>
      </c>
      <c r="E77">
        <v>120</v>
      </c>
      <c r="F77">
        <v>3.89</v>
      </c>
      <c r="G77">
        <f t="shared" si="1"/>
        <v>466.8</v>
      </c>
      <c r="H77" s="6"/>
      <c r="I77" s="6"/>
      <c r="J77" s="6"/>
      <c r="K77" s="6"/>
      <c r="L77" s="6"/>
    </row>
    <row r="78" spans="1:12" ht="15">
      <c r="A78" s="230" t="s">
        <v>506</v>
      </c>
      <c r="B78" s="230"/>
      <c r="C78" t="s">
        <v>507</v>
      </c>
      <c r="D78" t="s">
        <v>422</v>
      </c>
      <c r="E78">
        <v>30</v>
      </c>
      <c r="F78">
        <v>2.99</v>
      </c>
      <c r="G78">
        <f t="shared" si="1"/>
        <v>89.7</v>
      </c>
      <c r="H78" s="6"/>
      <c r="I78" s="6"/>
      <c r="J78" s="6"/>
      <c r="K78" s="6"/>
      <c r="L78" s="6"/>
    </row>
    <row r="79" spans="1:12" ht="15">
      <c r="A79" s="230" t="s">
        <v>508</v>
      </c>
      <c r="B79" s="230"/>
      <c r="C79" t="s">
        <v>448</v>
      </c>
      <c r="D79" t="s">
        <v>422</v>
      </c>
      <c r="E79">
        <v>100</v>
      </c>
      <c r="F79">
        <v>1.7</v>
      </c>
      <c r="G79">
        <f t="shared" si="1"/>
        <v>170</v>
      </c>
      <c r="H79" s="6"/>
      <c r="I79" s="6"/>
      <c r="J79" s="6"/>
      <c r="K79" s="6"/>
      <c r="L79" s="6"/>
    </row>
    <row r="80" spans="1:12" ht="15">
      <c r="A80" s="230" t="s">
        <v>509</v>
      </c>
      <c r="B80" s="230"/>
      <c r="C80" t="s">
        <v>510</v>
      </c>
      <c r="D80" t="s">
        <v>422</v>
      </c>
      <c r="E80">
        <v>5</v>
      </c>
      <c r="F80">
        <v>73.28</v>
      </c>
      <c r="G80">
        <f t="shared" si="1"/>
        <v>366.4</v>
      </c>
      <c r="H80" s="6"/>
      <c r="I80" s="6"/>
      <c r="J80" s="6"/>
      <c r="K80" s="6"/>
      <c r="L80" s="6"/>
    </row>
    <row r="81" spans="1:12" ht="30">
      <c r="A81" s="230" t="s">
        <v>511</v>
      </c>
      <c r="B81" s="230"/>
      <c r="C81" t="s">
        <v>512</v>
      </c>
      <c r="D81" t="s">
        <v>422</v>
      </c>
      <c r="E81">
        <v>5</v>
      </c>
      <c r="F81">
        <v>173.77</v>
      </c>
      <c r="G81">
        <f t="shared" si="1"/>
        <v>868.85</v>
      </c>
      <c r="H81" s="6"/>
      <c r="I81" s="6"/>
      <c r="J81" s="6"/>
      <c r="K81" s="6"/>
      <c r="L81" s="6"/>
    </row>
    <row r="82" spans="1:12" ht="30">
      <c r="A82" s="230" t="s">
        <v>513</v>
      </c>
      <c r="B82" s="230"/>
      <c r="C82" t="s">
        <v>514</v>
      </c>
      <c r="D82" t="s">
        <v>381</v>
      </c>
      <c r="E82">
        <v>60</v>
      </c>
      <c r="F82">
        <v>7.96</v>
      </c>
      <c r="G82">
        <f t="shared" si="1"/>
        <v>477.6</v>
      </c>
      <c r="H82" s="6"/>
      <c r="I82" s="6"/>
      <c r="J82" s="6"/>
      <c r="K82" s="6"/>
      <c r="L82" s="6"/>
    </row>
    <row r="83" spans="1:12" ht="15">
      <c r="A83" s="230" t="s">
        <v>515</v>
      </c>
      <c r="B83" s="230"/>
      <c r="C83" t="s">
        <v>395</v>
      </c>
      <c r="D83" t="s">
        <v>422</v>
      </c>
      <c r="E83">
        <v>10</v>
      </c>
      <c r="F83">
        <v>3.73</v>
      </c>
      <c r="G83">
        <f t="shared" si="1"/>
        <v>37.299999999999997</v>
      </c>
      <c r="H83" s="6"/>
      <c r="I83" s="6"/>
      <c r="J83" s="6"/>
      <c r="K83" s="6"/>
      <c r="L83" s="6"/>
    </row>
    <row r="84" spans="1:12" ht="15">
      <c r="A84" s="230" t="s">
        <v>516</v>
      </c>
      <c r="B84" s="230"/>
      <c r="C84" t="s">
        <v>517</v>
      </c>
      <c r="D84" t="s">
        <v>518</v>
      </c>
      <c r="E84">
        <v>5</v>
      </c>
      <c r="F84">
        <v>92.35</v>
      </c>
      <c r="G84">
        <f t="shared" si="1"/>
        <v>461.75</v>
      </c>
      <c r="H84" s="6"/>
      <c r="I84" s="6"/>
      <c r="J84" s="6"/>
      <c r="K84" s="6"/>
      <c r="L84" s="6"/>
    </row>
    <row r="85" spans="1:12" ht="15">
      <c r="A85" s="230" t="s">
        <v>519</v>
      </c>
      <c r="B85" s="230"/>
      <c r="C85" t="s">
        <v>520</v>
      </c>
      <c r="D85" t="s">
        <v>422</v>
      </c>
      <c r="E85">
        <v>300</v>
      </c>
      <c r="F85">
        <v>0.28999999999999998</v>
      </c>
      <c r="G85">
        <f t="shared" si="1"/>
        <v>87</v>
      </c>
      <c r="H85" s="6"/>
      <c r="I85" s="6"/>
      <c r="J85" s="6"/>
      <c r="K85" s="6"/>
      <c r="L85" s="6"/>
    </row>
    <row r="86" spans="1:12" ht="15">
      <c r="A86" s="230" t="s">
        <v>521</v>
      </c>
      <c r="B86" s="230"/>
      <c r="C86" t="s">
        <v>522</v>
      </c>
      <c r="D86" t="s">
        <v>523</v>
      </c>
      <c r="E86">
        <v>30</v>
      </c>
      <c r="F86">
        <v>25.25</v>
      </c>
      <c r="G86">
        <f t="shared" si="1"/>
        <v>757.5</v>
      </c>
      <c r="H86" s="6"/>
      <c r="I86" s="6"/>
      <c r="J86" s="6"/>
      <c r="K86" s="6"/>
      <c r="L86" s="6"/>
    </row>
    <row r="87" spans="1:12" ht="15">
      <c r="A87" s="230" t="s">
        <v>524</v>
      </c>
      <c r="B87" s="230"/>
      <c r="C87" t="s">
        <v>525</v>
      </c>
      <c r="D87" t="s">
        <v>526</v>
      </c>
      <c r="E87">
        <v>2</v>
      </c>
      <c r="F87">
        <v>54.9</v>
      </c>
      <c r="G87">
        <f t="shared" si="1"/>
        <v>109.8</v>
      </c>
      <c r="H87" s="6"/>
      <c r="I87" s="6"/>
      <c r="J87" s="6"/>
      <c r="K87" s="6"/>
      <c r="L87" s="6"/>
    </row>
    <row r="88" spans="1:12" ht="15">
      <c r="A88" s="230" t="s">
        <v>527</v>
      </c>
      <c r="B88" s="230"/>
      <c r="C88" t="s">
        <v>528</v>
      </c>
      <c r="D88" t="s">
        <v>422</v>
      </c>
      <c r="E88">
        <v>34</v>
      </c>
      <c r="F88">
        <v>3.3</v>
      </c>
      <c r="G88">
        <f t="shared" si="1"/>
        <v>112.19999999999999</v>
      </c>
      <c r="H88" s="6"/>
      <c r="I88" s="6"/>
      <c r="J88" s="6"/>
      <c r="K88" s="6"/>
      <c r="L88" s="6"/>
    </row>
    <row r="89" spans="1:12" ht="15">
      <c r="A89" s="230" t="s">
        <v>529</v>
      </c>
      <c r="B89" s="230"/>
      <c r="C89" t="s">
        <v>530</v>
      </c>
      <c r="D89" t="s">
        <v>422</v>
      </c>
      <c r="E89">
        <v>10</v>
      </c>
      <c r="F89">
        <v>3.3</v>
      </c>
      <c r="G89">
        <f t="shared" si="1"/>
        <v>33</v>
      </c>
      <c r="H89" s="6"/>
      <c r="I89" s="6"/>
      <c r="J89" s="6"/>
      <c r="K89" s="6"/>
      <c r="L89" s="6"/>
    </row>
    <row r="90" spans="1:12" ht="15">
      <c r="A90" s="230" t="s">
        <v>531</v>
      </c>
      <c r="B90" s="230"/>
      <c r="C90" t="s">
        <v>532</v>
      </c>
      <c r="D90" t="s">
        <v>422</v>
      </c>
      <c r="E90">
        <v>10</v>
      </c>
      <c r="F90">
        <v>13.05</v>
      </c>
      <c r="G90">
        <f t="shared" si="1"/>
        <v>130.5</v>
      </c>
      <c r="H90" s="6"/>
      <c r="I90" s="6"/>
      <c r="J90" s="6"/>
      <c r="K90" s="6"/>
      <c r="L90" s="6"/>
    </row>
    <row r="91" spans="1:12" ht="15">
      <c r="A91" s="230" t="s">
        <v>533</v>
      </c>
      <c r="B91" s="230"/>
      <c r="C91" t="s">
        <v>534</v>
      </c>
      <c r="D91" t="s">
        <v>422</v>
      </c>
      <c r="E91">
        <v>250</v>
      </c>
      <c r="F91">
        <v>0.28000000000000003</v>
      </c>
      <c r="G91">
        <f t="shared" si="1"/>
        <v>70</v>
      </c>
      <c r="H91" s="6"/>
      <c r="I91" s="6"/>
      <c r="J91" s="6"/>
      <c r="K91" s="6"/>
      <c r="L91" s="6"/>
    </row>
    <row r="92" spans="1:12" ht="15">
      <c r="A92" s="230" t="s">
        <v>535</v>
      </c>
      <c r="B92" s="230"/>
      <c r="C92" t="s">
        <v>536</v>
      </c>
      <c r="D92" t="s">
        <v>422</v>
      </c>
      <c r="E92">
        <v>250</v>
      </c>
      <c r="F92">
        <v>0.13</v>
      </c>
      <c r="G92">
        <f t="shared" si="1"/>
        <v>32.5</v>
      </c>
      <c r="H92" s="6"/>
      <c r="I92" s="6"/>
      <c r="J92" s="6"/>
      <c r="K92" s="6"/>
      <c r="L92" s="6"/>
    </row>
    <row r="93" spans="1:12" ht="15">
      <c r="A93" s="230" t="s">
        <v>537</v>
      </c>
      <c r="B93" s="230"/>
      <c r="C93" t="s">
        <v>538</v>
      </c>
      <c r="D93" t="s">
        <v>539</v>
      </c>
      <c r="E93">
        <v>20</v>
      </c>
      <c r="F93">
        <v>0.06</v>
      </c>
      <c r="G93">
        <f t="shared" si="1"/>
        <v>1.2</v>
      </c>
      <c r="H93" s="6"/>
      <c r="I93" s="6"/>
      <c r="J93" s="6"/>
      <c r="K93" s="6"/>
      <c r="L93" s="6"/>
    </row>
    <row r="94" spans="1:12" ht="15">
      <c r="A94" s="230" t="s">
        <v>540</v>
      </c>
      <c r="B94" s="230"/>
      <c r="C94" t="s">
        <v>541</v>
      </c>
      <c r="D94" t="s">
        <v>422</v>
      </c>
      <c r="E94">
        <v>70</v>
      </c>
      <c r="F94">
        <v>6.89</v>
      </c>
      <c r="G94">
        <f t="shared" si="1"/>
        <v>482.29999999999995</v>
      </c>
      <c r="H94" s="6"/>
      <c r="I94" s="6"/>
      <c r="J94" s="6"/>
      <c r="K94" s="6"/>
      <c r="L94" s="6"/>
    </row>
    <row r="95" spans="1:12" ht="15">
      <c r="A95" s="230" t="s">
        <v>542</v>
      </c>
      <c r="B95" s="230"/>
      <c r="C95" t="s">
        <v>543</v>
      </c>
      <c r="D95" t="s">
        <v>422</v>
      </c>
      <c r="E95">
        <v>6</v>
      </c>
      <c r="F95">
        <v>110.23</v>
      </c>
      <c r="G95">
        <f t="shared" si="1"/>
        <v>661.38</v>
      </c>
      <c r="H95" s="6"/>
      <c r="I95" s="6"/>
      <c r="J95" s="6"/>
      <c r="K95" s="6"/>
      <c r="L95" s="6"/>
    </row>
    <row r="96" spans="1:12" ht="15">
      <c r="A96" s="230" t="s">
        <v>544</v>
      </c>
      <c r="B96" s="230"/>
      <c r="C96" t="s">
        <v>545</v>
      </c>
      <c r="D96" t="s">
        <v>422</v>
      </c>
      <c r="E96">
        <v>100</v>
      </c>
      <c r="F96">
        <v>0.28999999999999998</v>
      </c>
      <c r="G96">
        <f t="shared" si="1"/>
        <v>28.999999999999996</v>
      </c>
      <c r="H96" s="6"/>
      <c r="I96" s="6"/>
      <c r="J96" s="6"/>
      <c r="K96" s="6"/>
      <c r="L96" s="6"/>
    </row>
    <row r="97" spans="1:12" ht="15">
      <c r="A97" s="230" t="s">
        <v>546</v>
      </c>
      <c r="B97" s="230"/>
      <c r="C97" t="s">
        <v>547</v>
      </c>
      <c r="D97" t="s">
        <v>422</v>
      </c>
      <c r="E97">
        <v>100</v>
      </c>
      <c r="F97">
        <v>0.57999999999999996</v>
      </c>
      <c r="G97">
        <f t="shared" si="1"/>
        <v>57.999999999999993</v>
      </c>
      <c r="H97" s="6"/>
      <c r="I97" s="6"/>
      <c r="J97" s="6"/>
      <c r="K97" s="6"/>
      <c r="L97" s="6"/>
    </row>
    <row r="98" spans="1:12" ht="15">
      <c r="A98" s="230" t="s">
        <v>548</v>
      </c>
      <c r="B98" s="230"/>
      <c r="C98" t="s">
        <v>391</v>
      </c>
      <c r="D98" t="s">
        <v>422</v>
      </c>
      <c r="E98">
        <v>100</v>
      </c>
      <c r="F98">
        <v>0.57999999999999996</v>
      </c>
      <c r="G98">
        <f t="shared" si="1"/>
        <v>57.999999999999993</v>
      </c>
      <c r="H98" s="6"/>
      <c r="I98" s="6"/>
      <c r="J98" s="6"/>
      <c r="K98" s="6"/>
      <c r="L98" s="6"/>
    </row>
    <row r="99" spans="1:12" ht="15">
      <c r="A99" s="230" t="s">
        <v>549</v>
      </c>
      <c r="B99" s="230"/>
      <c r="C99" t="s">
        <v>550</v>
      </c>
      <c r="D99" t="s">
        <v>422</v>
      </c>
      <c r="E99">
        <v>10</v>
      </c>
      <c r="F99">
        <v>6.62</v>
      </c>
      <c r="G99">
        <f t="shared" si="1"/>
        <v>66.2</v>
      </c>
      <c r="H99" s="6"/>
      <c r="I99" s="6"/>
      <c r="J99" s="6"/>
      <c r="K99" s="6"/>
      <c r="L99" s="6"/>
    </row>
    <row r="100" spans="1:12" ht="60">
      <c r="A100" s="230" t="s">
        <v>551</v>
      </c>
      <c r="B100" s="230" t="s">
        <v>552</v>
      </c>
      <c r="C100" t="s">
        <v>206</v>
      </c>
      <c r="D100" t="s">
        <v>422</v>
      </c>
      <c r="E100">
        <v>2</v>
      </c>
      <c r="F100">
        <v>38.01</v>
      </c>
      <c r="G100">
        <f t="shared" ref="G100:G160" si="2">F100*E100</f>
        <v>76.02</v>
      </c>
      <c r="H100" s="6"/>
      <c r="I100" s="6"/>
      <c r="J100" s="6"/>
      <c r="K100" s="6"/>
      <c r="L100" s="6"/>
    </row>
    <row r="101" spans="1:12" ht="60">
      <c r="A101" s="230" t="s">
        <v>553</v>
      </c>
      <c r="B101" s="230" t="s">
        <v>554</v>
      </c>
      <c r="C101" t="s">
        <v>206</v>
      </c>
      <c r="D101" t="s">
        <v>422</v>
      </c>
      <c r="E101">
        <v>5</v>
      </c>
      <c r="F101">
        <v>23.52</v>
      </c>
      <c r="G101">
        <f t="shared" si="2"/>
        <v>117.6</v>
      </c>
      <c r="H101" s="6"/>
      <c r="I101" s="6"/>
      <c r="J101" s="6"/>
      <c r="K101" s="6"/>
      <c r="L101" s="6"/>
    </row>
    <row r="102" spans="1:12" ht="75">
      <c r="A102" s="230" t="s">
        <v>555</v>
      </c>
      <c r="B102" s="230" t="s">
        <v>556</v>
      </c>
      <c r="C102" t="s">
        <v>206</v>
      </c>
      <c r="D102" t="s">
        <v>422</v>
      </c>
      <c r="E102">
        <v>1</v>
      </c>
      <c r="F102">
        <v>168.47</v>
      </c>
      <c r="G102">
        <f t="shared" si="2"/>
        <v>168.47</v>
      </c>
      <c r="H102" s="6"/>
      <c r="I102" s="6"/>
      <c r="J102" s="6"/>
      <c r="K102" s="6"/>
      <c r="L102" s="6"/>
    </row>
    <row r="103" spans="1:12" ht="45">
      <c r="A103" s="230" t="s">
        <v>557</v>
      </c>
      <c r="B103" s="230" t="s">
        <v>558</v>
      </c>
      <c r="C103" t="s">
        <v>206</v>
      </c>
      <c r="D103" t="s">
        <v>422</v>
      </c>
      <c r="E103">
        <v>1</v>
      </c>
      <c r="F103">
        <v>182.65</v>
      </c>
      <c r="G103">
        <f t="shared" si="2"/>
        <v>182.65</v>
      </c>
      <c r="H103" s="6"/>
      <c r="I103" s="6"/>
      <c r="J103" s="6"/>
      <c r="K103" s="6"/>
      <c r="L103" s="6"/>
    </row>
    <row r="104" spans="1:12" ht="30">
      <c r="A104" s="230" t="s">
        <v>559</v>
      </c>
      <c r="B104" s="230" t="s">
        <v>560</v>
      </c>
      <c r="C104" t="s">
        <v>206</v>
      </c>
      <c r="D104" t="s">
        <v>422</v>
      </c>
      <c r="E104">
        <v>4</v>
      </c>
      <c r="F104">
        <v>95.2</v>
      </c>
      <c r="G104">
        <f t="shared" si="2"/>
        <v>380.8</v>
      </c>
      <c r="H104" s="6"/>
      <c r="I104" s="6"/>
      <c r="J104" s="6"/>
      <c r="K104" s="6"/>
      <c r="L104" s="6"/>
    </row>
    <row r="105" spans="1:12" ht="30">
      <c r="A105" s="230" t="s">
        <v>561</v>
      </c>
      <c r="B105" s="230" t="s">
        <v>562</v>
      </c>
      <c r="C105" t="s">
        <v>206</v>
      </c>
      <c r="D105" t="s">
        <v>422</v>
      </c>
      <c r="E105">
        <v>4</v>
      </c>
      <c r="F105">
        <v>228.53</v>
      </c>
      <c r="G105">
        <f t="shared" si="2"/>
        <v>914.12</v>
      </c>
      <c r="H105" s="6"/>
      <c r="I105" s="6"/>
      <c r="J105" s="6"/>
      <c r="K105" s="6"/>
      <c r="L105" s="6"/>
    </row>
    <row r="106" spans="1:12" ht="15">
      <c r="A106" s="230" t="s">
        <v>563</v>
      </c>
      <c r="B106" s="230" t="s">
        <v>564</v>
      </c>
      <c r="C106" t="s">
        <v>565</v>
      </c>
      <c r="D106" t="s">
        <v>566</v>
      </c>
      <c r="E106">
        <v>5</v>
      </c>
      <c r="F106">
        <v>22</v>
      </c>
      <c r="G106">
        <f t="shared" si="2"/>
        <v>110</v>
      </c>
      <c r="H106" s="6"/>
      <c r="I106" s="6"/>
      <c r="J106" s="6"/>
      <c r="K106" s="6"/>
      <c r="L106" s="6"/>
    </row>
    <row r="107" spans="1:12" ht="30">
      <c r="A107" s="230" t="s">
        <v>567</v>
      </c>
      <c r="B107" s="230" t="s">
        <v>568</v>
      </c>
      <c r="C107" t="s">
        <v>206</v>
      </c>
      <c r="D107" t="s">
        <v>569</v>
      </c>
      <c r="E107">
        <v>2</v>
      </c>
      <c r="F107">
        <v>1105.71</v>
      </c>
      <c r="G107">
        <f t="shared" si="2"/>
        <v>2211.42</v>
      </c>
      <c r="H107" s="6"/>
      <c r="I107" s="6"/>
      <c r="J107" s="6"/>
      <c r="K107" s="6"/>
      <c r="L107" s="6"/>
    </row>
    <row r="108" spans="1:12" ht="30">
      <c r="A108" s="230" t="s">
        <v>570</v>
      </c>
      <c r="B108" s="230" t="s">
        <v>571</v>
      </c>
      <c r="C108" t="s">
        <v>206</v>
      </c>
      <c r="D108" t="s">
        <v>569</v>
      </c>
      <c r="E108">
        <v>5</v>
      </c>
      <c r="F108">
        <v>949.63</v>
      </c>
      <c r="G108">
        <f t="shared" si="2"/>
        <v>4748.1499999999996</v>
      </c>
      <c r="H108" s="6"/>
      <c r="I108" s="6"/>
      <c r="J108" s="6"/>
      <c r="K108" s="6"/>
      <c r="L108" s="6"/>
    </row>
    <row r="109" spans="1:12" ht="30">
      <c r="A109" s="230" t="s">
        <v>572</v>
      </c>
      <c r="B109" s="230" t="s">
        <v>568</v>
      </c>
      <c r="C109" t="s">
        <v>573</v>
      </c>
      <c r="D109" t="s">
        <v>358</v>
      </c>
      <c r="E109">
        <v>27.12</v>
      </c>
      <c r="F109">
        <v>37.4</v>
      </c>
      <c r="G109">
        <f t="shared" si="2"/>
        <v>1014.288</v>
      </c>
      <c r="H109" s="6"/>
      <c r="I109" s="6"/>
      <c r="J109" s="6"/>
      <c r="K109" s="6"/>
      <c r="L109" s="6"/>
    </row>
    <row r="110" spans="1:12" ht="30">
      <c r="A110" s="230" t="s">
        <v>574</v>
      </c>
      <c r="B110" s="230" t="s">
        <v>575</v>
      </c>
      <c r="C110" t="s">
        <v>576</v>
      </c>
      <c r="D110" t="s">
        <v>358</v>
      </c>
      <c r="E110">
        <v>22.7</v>
      </c>
      <c r="F110">
        <v>42.95</v>
      </c>
      <c r="G110">
        <f t="shared" si="2"/>
        <v>974.96500000000003</v>
      </c>
      <c r="H110" s="6"/>
      <c r="I110" s="6"/>
      <c r="J110" s="6"/>
      <c r="K110" s="6"/>
      <c r="L110" s="6"/>
    </row>
    <row r="111" spans="1:12" ht="75">
      <c r="A111" s="230" t="s">
        <v>577</v>
      </c>
      <c r="B111" s="230" t="s">
        <v>578</v>
      </c>
      <c r="C111" t="s">
        <v>579</v>
      </c>
      <c r="D111" t="s">
        <v>422</v>
      </c>
      <c r="E111">
        <v>2</v>
      </c>
      <c r="F111">
        <v>225.13</v>
      </c>
      <c r="G111">
        <f t="shared" si="2"/>
        <v>450.26</v>
      </c>
      <c r="H111" s="6"/>
      <c r="I111" s="6"/>
      <c r="J111" s="6"/>
      <c r="K111" s="6"/>
      <c r="L111" s="6"/>
    </row>
    <row r="112" spans="1:12" ht="90">
      <c r="A112" s="230" t="s">
        <v>580</v>
      </c>
      <c r="B112" s="230" t="s">
        <v>581</v>
      </c>
      <c r="C112" t="s">
        <v>206</v>
      </c>
      <c r="D112" t="s">
        <v>422</v>
      </c>
      <c r="E112">
        <v>3</v>
      </c>
      <c r="F112">
        <v>279.85000000000002</v>
      </c>
      <c r="G112">
        <f t="shared" si="2"/>
        <v>839.55000000000007</v>
      </c>
      <c r="H112" s="6"/>
      <c r="I112" s="6"/>
      <c r="J112" s="6"/>
      <c r="K112" s="6"/>
      <c r="L112" s="6"/>
    </row>
    <row r="113" spans="1:12" ht="45">
      <c r="A113" s="230" t="s">
        <v>582</v>
      </c>
      <c r="B113" s="230" t="s">
        <v>583</v>
      </c>
      <c r="C113" t="s">
        <v>206</v>
      </c>
      <c r="D113" t="s">
        <v>422</v>
      </c>
      <c r="E113">
        <v>4</v>
      </c>
      <c r="F113">
        <v>167.43</v>
      </c>
      <c r="G113">
        <f t="shared" si="2"/>
        <v>669.72</v>
      </c>
      <c r="H113" s="6"/>
      <c r="I113" s="6"/>
      <c r="J113" s="6"/>
      <c r="K113" s="6"/>
      <c r="L113" s="6"/>
    </row>
    <row r="114" spans="1:12" ht="15">
      <c r="A114" s="230" t="s">
        <v>584</v>
      </c>
      <c r="B114" s="230" t="s">
        <v>585</v>
      </c>
      <c r="C114" t="s">
        <v>206</v>
      </c>
      <c r="D114" t="s">
        <v>422</v>
      </c>
      <c r="E114">
        <v>8</v>
      </c>
      <c r="F114">
        <v>17</v>
      </c>
      <c r="G114">
        <f t="shared" si="2"/>
        <v>136</v>
      </c>
      <c r="H114" s="6"/>
      <c r="I114" s="6"/>
      <c r="J114" s="6"/>
      <c r="K114" s="6"/>
      <c r="L114" s="6"/>
    </row>
    <row r="115" spans="1:12" ht="15">
      <c r="A115" s="230" t="s">
        <v>586</v>
      </c>
      <c r="B115" s="230" t="s">
        <v>585</v>
      </c>
      <c r="C115" t="s">
        <v>206</v>
      </c>
      <c r="D115" t="s">
        <v>422</v>
      </c>
      <c r="E115">
        <v>25</v>
      </c>
      <c r="F115">
        <v>27.2</v>
      </c>
      <c r="G115">
        <f t="shared" si="2"/>
        <v>680</v>
      </c>
      <c r="H115" s="6"/>
      <c r="I115" s="6"/>
      <c r="J115" s="6"/>
      <c r="K115" s="6"/>
      <c r="L115" s="6"/>
    </row>
    <row r="116" spans="1:12" ht="15">
      <c r="A116" s="230" t="s">
        <v>587</v>
      </c>
      <c r="B116" s="230" t="s">
        <v>588</v>
      </c>
      <c r="C116" t="s">
        <v>206</v>
      </c>
      <c r="D116" t="s">
        <v>422</v>
      </c>
      <c r="E116">
        <v>25</v>
      </c>
      <c r="F116">
        <v>80.06</v>
      </c>
      <c r="G116">
        <f t="shared" si="2"/>
        <v>2001.5</v>
      </c>
      <c r="H116" s="6"/>
      <c r="I116" s="6"/>
      <c r="J116" s="6"/>
      <c r="K116" s="6"/>
      <c r="L116" s="6"/>
    </row>
    <row r="117" spans="1:12" ht="30">
      <c r="A117" s="230" t="s">
        <v>589</v>
      </c>
      <c r="B117" s="230" t="s">
        <v>590</v>
      </c>
      <c r="C117" t="s">
        <v>206</v>
      </c>
      <c r="D117" t="s">
        <v>422</v>
      </c>
      <c r="E117">
        <v>4</v>
      </c>
      <c r="F117">
        <v>35.42</v>
      </c>
      <c r="G117">
        <f t="shared" si="2"/>
        <v>141.68</v>
      </c>
      <c r="H117" s="6"/>
      <c r="I117" s="6"/>
      <c r="J117" s="6"/>
      <c r="K117" s="6"/>
      <c r="L117" s="6"/>
    </row>
    <row r="118" spans="1:12" ht="15">
      <c r="A118" s="230" t="s">
        <v>591</v>
      </c>
      <c r="B118" s="230" t="s">
        <v>592</v>
      </c>
      <c r="C118" t="s">
        <v>593</v>
      </c>
      <c r="D118" t="s">
        <v>422</v>
      </c>
      <c r="E118">
        <v>2</v>
      </c>
      <c r="F118">
        <v>39</v>
      </c>
      <c r="G118">
        <f t="shared" si="2"/>
        <v>78</v>
      </c>
      <c r="H118" s="6"/>
      <c r="I118" s="6"/>
      <c r="J118" s="6"/>
      <c r="K118" s="6"/>
      <c r="L118" s="6"/>
    </row>
    <row r="119" spans="1:12" ht="30">
      <c r="A119" s="230" t="s">
        <v>594</v>
      </c>
      <c r="B119" s="230" t="s">
        <v>594</v>
      </c>
      <c r="C119" t="s">
        <v>595</v>
      </c>
      <c r="D119" t="s">
        <v>422</v>
      </c>
      <c r="E119">
        <v>6</v>
      </c>
      <c r="F119">
        <v>32.36</v>
      </c>
      <c r="G119">
        <f t="shared" si="2"/>
        <v>194.16</v>
      </c>
      <c r="H119" s="6"/>
      <c r="I119" s="6"/>
      <c r="J119" s="6"/>
      <c r="K119" s="6"/>
      <c r="L119" s="6"/>
    </row>
    <row r="120" spans="1:12" ht="30">
      <c r="A120" s="230" t="s">
        <v>596</v>
      </c>
      <c r="B120" s="230" t="s">
        <v>596</v>
      </c>
      <c r="C120" t="s">
        <v>597</v>
      </c>
      <c r="D120" t="s">
        <v>422</v>
      </c>
      <c r="E120">
        <v>6</v>
      </c>
      <c r="F120">
        <v>16.079999999999998</v>
      </c>
      <c r="G120">
        <f t="shared" si="2"/>
        <v>96.47999999999999</v>
      </c>
      <c r="H120" s="6"/>
      <c r="I120" s="6"/>
      <c r="J120" s="6"/>
      <c r="K120" s="6"/>
      <c r="L120" s="6"/>
    </row>
    <row r="121" spans="1:12" ht="30">
      <c r="A121" s="230" t="s">
        <v>598</v>
      </c>
      <c r="B121" s="230" t="s">
        <v>599</v>
      </c>
      <c r="C121" t="s">
        <v>600</v>
      </c>
      <c r="D121" t="s">
        <v>422</v>
      </c>
      <c r="E121">
        <v>6</v>
      </c>
      <c r="F121">
        <v>3.05</v>
      </c>
      <c r="G121">
        <f t="shared" si="2"/>
        <v>18.299999999999997</v>
      </c>
      <c r="H121" s="6"/>
      <c r="I121" s="6"/>
      <c r="J121" s="6"/>
      <c r="K121" s="6"/>
      <c r="L121" s="6"/>
    </row>
    <row r="122" spans="1:12" ht="30">
      <c r="A122" s="230" t="s">
        <v>601</v>
      </c>
      <c r="B122" s="230" t="s">
        <v>602</v>
      </c>
      <c r="C122" t="s">
        <v>603</v>
      </c>
      <c r="D122" t="s">
        <v>422</v>
      </c>
      <c r="E122">
        <v>18</v>
      </c>
      <c r="F122">
        <v>5.86</v>
      </c>
      <c r="G122">
        <f t="shared" si="2"/>
        <v>105.48</v>
      </c>
      <c r="H122" s="6"/>
      <c r="I122" s="6"/>
      <c r="J122" s="6"/>
      <c r="K122" s="6"/>
      <c r="L122" s="6"/>
    </row>
    <row r="123" spans="1:12" ht="90">
      <c r="A123" s="230" t="s">
        <v>604</v>
      </c>
      <c r="B123" s="230" t="s">
        <v>605</v>
      </c>
      <c r="C123" t="s">
        <v>606</v>
      </c>
      <c r="D123" t="s">
        <v>381</v>
      </c>
      <c r="E123">
        <v>90</v>
      </c>
      <c r="F123">
        <v>83.66</v>
      </c>
      <c r="G123">
        <f t="shared" si="2"/>
        <v>7529.4</v>
      </c>
      <c r="H123" s="6"/>
      <c r="I123" s="6"/>
      <c r="J123" s="6"/>
      <c r="K123" s="6"/>
      <c r="L123" s="6"/>
    </row>
    <row r="124" spans="1:12" ht="90">
      <c r="A124" s="230" t="s">
        <v>607</v>
      </c>
      <c r="B124" s="230" t="s">
        <v>608</v>
      </c>
      <c r="C124" t="s">
        <v>609</v>
      </c>
      <c r="D124" t="s">
        <v>381</v>
      </c>
      <c r="E124">
        <v>90</v>
      </c>
      <c r="F124">
        <v>40.08</v>
      </c>
      <c r="G124">
        <f t="shared" si="2"/>
        <v>3607.2</v>
      </c>
      <c r="H124" s="6"/>
      <c r="I124" s="6"/>
      <c r="J124" s="6"/>
      <c r="K124" s="6"/>
      <c r="L124" s="6"/>
    </row>
    <row r="125" spans="1:12" ht="90">
      <c r="A125" s="230" t="s">
        <v>610</v>
      </c>
      <c r="B125" s="230" t="s">
        <v>611</v>
      </c>
      <c r="C125" t="s">
        <v>612</v>
      </c>
      <c r="D125" t="s">
        <v>381</v>
      </c>
      <c r="E125">
        <v>90</v>
      </c>
      <c r="F125">
        <v>61.65</v>
      </c>
      <c r="G125">
        <f t="shared" si="2"/>
        <v>5548.5</v>
      </c>
      <c r="H125" s="6"/>
      <c r="I125" s="6"/>
      <c r="J125" s="6"/>
      <c r="K125" s="6"/>
      <c r="L125" s="6"/>
    </row>
    <row r="126" spans="1:12" ht="90">
      <c r="A126" s="230" t="s">
        <v>613</v>
      </c>
      <c r="B126" s="230" t="s">
        <v>614</v>
      </c>
      <c r="C126" t="s">
        <v>615</v>
      </c>
      <c r="D126" t="s">
        <v>381</v>
      </c>
      <c r="E126">
        <v>90</v>
      </c>
      <c r="F126">
        <v>104.02</v>
      </c>
      <c r="G126">
        <f t="shared" si="2"/>
        <v>9361.7999999999993</v>
      </c>
      <c r="H126" s="6"/>
      <c r="I126" s="6"/>
      <c r="J126" s="6"/>
      <c r="K126" s="6"/>
      <c r="L126" s="6"/>
    </row>
    <row r="127" spans="1:12" ht="90">
      <c r="A127" s="230" t="s">
        <v>616</v>
      </c>
      <c r="B127" s="230" t="s">
        <v>617</v>
      </c>
      <c r="C127" t="s">
        <v>618</v>
      </c>
      <c r="D127" t="s">
        <v>381</v>
      </c>
      <c r="E127">
        <v>120</v>
      </c>
      <c r="F127">
        <v>2.4300000000000002</v>
      </c>
      <c r="G127">
        <f t="shared" si="2"/>
        <v>291.60000000000002</v>
      </c>
      <c r="H127" s="6"/>
      <c r="I127" s="6"/>
      <c r="J127" s="6"/>
      <c r="K127" s="6"/>
      <c r="L127" s="6"/>
    </row>
    <row r="128" spans="1:12" ht="90">
      <c r="A128" s="230" t="s">
        <v>619</v>
      </c>
      <c r="B128" s="230" t="s">
        <v>617</v>
      </c>
      <c r="C128" t="s">
        <v>620</v>
      </c>
      <c r="D128" t="s">
        <v>381</v>
      </c>
      <c r="E128">
        <v>10</v>
      </c>
      <c r="F128">
        <v>2.37</v>
      </c>
      <c r="G128">
        <f t="shared" si="2"/>
        <v>23.700000000000003</v>
      </c>
      <c r="H128" s="6"/>
      <c r="I128" s="6"/>
      <c r="J128" s="6"/>
      <c r="K128" s="6"/>
      <c r="L128" s="6"/>
    </row>
    <row r="129" spans="1:12" ht="90">
      <c r="A129" s="230" t="s">
        <v>621</v>
      </c>
      <c r="B129" s="230" t="s">
        <v>617</v>
      </c>
      <c r="C129" t="s">
        <v>622</v>
      </c>
      <c r="D129" t="s">
        <v>381</v>
      </c>
      <c r="E129">
        <v>20</v>
      </c>
      <c r="F129">
        <v>2.34</v>
      </c>
      <c r="G129">
        <f t="shared" si="2"/>
        <v>46.8</v>
      </c>
      <c r="H129" s="6"/>
      <c r="I129" s="6"/>
      <c r="J129" s="6"/>
      <c r="K129" s="6"/>
      <c r="L129" s="6"/>
    </row>
    <row r="130" spans="1:12" ht="90">
      <c r="A130" s="230" t="s">
        <v>623</v>
      </c>
      <c r="B130" s="230" t="s">
        <v>617</v>
      </c>
      <c r="C130" t="s">
        <v>624</v>
      </c>
      <c r="D130" t="s">
        <v>381</v>
      </c>
      <c r="E130">
        <v>50</v>
      </c>
      <c r="F130">
        <v>3.13</v>
      </c>
      <c r="G130">
        <f t="shared" si="2"/>
        <v>156.5</v>
      </c>
      <c r="H130" s="6"/>
      <c r="I130" s="6"/>
      <c r="J130" s="6"/>
      <c r="K130" s="6"/>
      <c r="L130" s="6"/>
    </row>
    <row r="131" spans="1:12" ht="90">
      <c r="A131" s="230" t="s">
        <v>625</v>
      </c>
      <c r="B131" s="230" t="s">
        <v>617</v>
      </c>
      <c r="C131" t="s">
        <v>626</v>
      </c>
      <c r="D131" t="s">
        <v>381</v>
      </c>
      <c r="E131">
        <v>50</v>
      </c>
      <c r="F131">
        <v>4.05</v>
      </c>
      <c r="G131">
        <f t="shared" si="2"/>
        <v>202.5</v>
      </c>
      <c r="H131" s="6"/>
      <c r="I131" s="6"/>
      <c r="J131" s="6"/>
      <c r="K131" s="6"/>
      <c r="L131" s="6"/>
    </row>
    <row r="132" spans="1:12" ht="45">
      <c r="A132" s="230" t="s">
        <v>627</v>
      </c>
      <c r="B132" s="230" t="s">
        <v>628</v>
      </c>
      <c r="C132" t="s">
        <v>629</v>
      </c>
      <c r="D132" t="s">
        <v>358</v>
      </c>
      <c r="E132">
        <v>8.85</v>
      </c>
      <c r="F132">
        <v>13.12</v>
      </c>
      <c r="G132">
        <f t="shared" si="2"/>
        <v>116.11199999999999</v>
      </c>
      <c r="H132" s="6"/>
      <c r="I132" s="6"/>
      <c r="J132" s="6"/>
      <c r="K132" s="6"/>
      <c r="L132" s="6"/>
    </row>
    <row r="133" spans="1:12" ht="15">
      <c r="A133" s="230" t="s">
        <v>630</v>
      </c>
      <c r="B133" s="230" t="s">
        <v>631</v>
      </c>
      <c r="C133" t="s">
        <v>206</v>
      </c>
      <c r="D133" t="s">
        <v>422</v>
      </c>
      <c r="E133">
        <v>10</v>
      </c>
      <c r="F133">
        <v>43.15</v>
      </c>
      <c r="G133">
        <f t="shared" si="2"/>
        <v>431.5</v>
      </c>
      <c r="H133" s="6"/>
      <c r="I133" s="6"/>
      <c r="J133" s="6"/>
      <c r="K133" s="6"/>
      <c r="L133" s="6"/>
    </row>
    <row r="134" spans="1:12" ht="15">
      <c r="A134" s="230" t="s">
        <v>632</v>
      </c>
      <c r="B134" s="230" t="s">
        <v>633</v>
      </c>
      <c r="C134" t="s">
        <v>206</v>
      </c>
      <c r="D134" t="s">
        <v>422</v>
      </c>
      <c r="E134">
        <v>10</v>
      </c>
      <c r="F134">
        <v>40.93</v>
      </c>
      <c r="G134">
        <f t="shared" si="2"/>
        <v>409.3</v>
      </c>
      <c r="H134" s="6"/>
      <c r="I134" s="6"/>
      <c r="J134" s="6"/>
      <c r="K134" s="6"/>
      <c r="L134" s="6"/>
    </row>
    <row r="135" spans="1:12" ht="60">
      <c r="A135" s="230" t="s">
        <v>634</v>
      </c>
      <c r="B135" s="230" t="s">
        <v>635</v>
      </c>
      <c r="C135" t="s">
        <v>206</v>
      </c>
      <c r="D135" t="s">
        <v>422</v>
      </c>
      <c r="E135">
        <v>5</v>
      </c>
      <c r="F135">
        <v>549.5</v>
      </c>
      <c r="G135">
        <f t="shared" si="2"/>
        <v>2747.5</v>
      </c>
      <c r="H135" s="6"/>
      <c r="I135" s="6"/>
      <c r="J135" s="6"/>
      <c r="K135" s="6"/>
      <c r="L135" s="6"/>
    </row>
    <row r="136" spans="1:12" ht="60">
      <c r="A136" s="230" t="s">
        <v>634</v>
      </c>
      <c r="B136" s="230" t="s">
        <v>636</v>
      </c>
      <c r="C136" t="s">
        <v>206</v>
      </c>
      <c r="D136" t="s">
        <v>422</v>
      </c>
      <c r="E136">
        <v>1</v>
      </c>
      <c r="F136">
        <v>490</v>
      </c>
      <c r="G136">
        <f t="shared" si="2"/>
        <v>490</v>
      </c>
      <c r="H136" s="6"/>
      <c r="I136" s="6"/>
      <c r="J136" s="6"/>
      <c r="K136" s="6"/>
      <c r="L136" s="6"/>
    </row>
    <row r="137" spans="1:12" ht="15">
      <c r="A137" s="230" t="s">
        <v>637</v>
      </c>
      <c r="B137" s="230" t="s">
        <v>638</v>
      </c>
      <c r="C137" t="s">
        <v>206</v>
      </c>
      <c r="D137" t="s">
        <v>381</v>
      </c>
      <c r="E137">
        <v>2</v>
      </c>
      <c r="F137">
        <v>64.92</v>
      </c>
      <c r="G137">
        <f t="shared" si="2"/>
        <v>129.84</v>
      </c>
      <c r="H137" s="6"/>
      <c r="I137" s="6"/>
      <c r="J137" s="6"/>
      <c r="K137" s="6"/>
      <c r="L137" s="6"/>
    </row>
    <row r="138" spans="1:12" ht="30">
      <c r="A138" s="230" t="s">
        <v>639</v>
      </c>
      <c r="B138" s="230" t="s">
        <v>640</v>
      </c>
      <c r="C138" t="s">
        <v>206</v>
      </c>
      <c r="D138" t="s">
        <v>381</v>
      </c>
      <c r="E138">
        <v>2</v>
      </c>
      <c r="F138">
        <v>137.33000000000001</v>
      </c>
      <c r="G138">
        <f t="shared" si="2"/>
        <v>274.66000000000003</v>
      </c>
      <c r="H138" s="6"/>
      <c r="I138" s="6"/>
      <c r="J138" s="6"/>
      <c r="K138" s="6"/>
      <c r="L138" s="6"/>
    </row>
    <row r="139" spans="1:12" ht="30">
      <c r="A139" s="230" t="s">
        <v>641</v>
      </c>
      <c r="B139" s="230" t="s">
        <v>642</v>
      </c>
      <c r="C139" t="s">
        <v>206</v>
      </c>
      <c r="D139" t="s">
        <v>381</v>
      </c>
      <c r="E139">
        <v>2</v>
      </c>
      <c r="F139">
        <v>178.12</v>
      </c>
      <c r="G139">
        <f t="shared" si="2"/>
        <v>356.24</v>
      </c>
      <c r="H139" s="6"/>
      <c r="I139" s="6"/>
      <c r="J139" s="6"/>
      <c r="K139" s="6"/>
      <c r="L139" s="6"/>
    </row>
    <row r="140" spans="1:12" ht="30">
      <c r="A140" s="230" t="s">
        <v>643</v>
      </c>
      <c r="B140" s="230" t="s">
        <v>644</v>
      </c>
      <c r="C140" t="s">
        <v>645</v>
      </c>
      <c r="D140" t="s">
        <v>646</v>
      </c>
      <c r="E140">
        <v>1</v>
      </c>
      <c r="F140">
        <v>529.45000000000005</v>
      </c>
      <c r="G140">
        <f t="shared" si="2"/>
        <v>529.45000000000005</v>
      </c>
      <c r="H140" s="6"/>
      <c r="I140" s="6"/>
      <c r="J140" s="6"/>
      <c r="K140" s="6"/>
      <c r="L140" s="6"/>
    </row>
    <row r="141" spans="1:12" ht="30">
      <c r="A141" s="230" t="s">
        <v>647</v>
      </c>
      <c r="B141" s="230" t="s">
        <v>648</v>
      </c>
      <c r="C141" t="s">
        <v>206</v>
      </c>
      <c r="D141" t="s">
        <v>422</v>
      </c>
      <c r="E141">
        <v>4</v>
      </c>
      <c r="F141">
        <v>233.62</v>
      </c>
      <c r="G141">
        <f t="shared" si="2"/>
        <v>934.48</v>
      </c>
      <c r="H141" s="6"/>
      <c r="I141" s="6"/>
      <c r="J141" s="6"/>
      <c r="K141" s="6"/>
      <c r="L141" s="6"/>
    </row>
    <row r="142" spans="1:12" ht="30">
      <c r="A142" s="230" t="s">
        <v>649</v>
      </c>
      <c r="B142" s="230" t="s">
        <v>650</v>
      </c>
      <c r="C142" t="s">
        <v>206</v>
      </c>
      <c r="D142" t="s">
        <v>422</v>
      </c>
      <c r="E142">
        <v>1</v>
      </c>
      <c r="F142">
        <v>720.4</v>
      </c>
      <c r="G142">
        <f t="shared" si="2"/>
        <v>720.4</v>
      </c>
      <c r="H142" s="6"/>
      <c r="I142" s="6"/>
      <c r="J142" s="6"/>
      <c r="K142" s="6"/>
      <c r="L142" s="6"/>
    </row>
    <row r="143" spans="1:12" ht="15">
      <c r="A143" s="230" t="s">
        <v>651</v>
      </c>
      <c r="B143" s="230" t="s">
        <v>652</v>
      </c>
      <c r="C143" t="s">
        <v>206</v>
      </c>
      <c r="D143" t="s">
        <v>422</v>
      </c>
      <c r="E143">
        <v>10</v>
      </c>
      <c r="F143">
        <v>5.9</v>
      </c>
      <c r="G143">
        <f t="shared" si="2"/>
        <v>59</v>
      </c>
      <c r="H143" s="6"/>
      <c r="I143" s="6"/>
      <c r="J143" s="6"/>
      <c r="K143" s="6"/>
      <c r="L143" s="6"/>
    </row>
    <row r="144" spans="1:12" ht="15">
      <c r="A144" s="230" t="s">
        <v>653</v>
      </c>
      <c r="B144" s="230" t="s">
        <v>654</v>
      </c>
      <c r="C144" t="s">
        <v>206</v>
      </c>
      <c r="D144" t="s">
        <v>422</v>
      </c>
      <c r="E144">
        <v>1</v>
      </c>
      <c r="F144">
        <v>324.16000000000003</v>
      </c>
      <c r="G144">
        <f t="shared" si="2"/>
        <v>324.16000000000003</v>
      </c>
      <c r="H144" s="6"/>
      <c r="I144" s="6"/>
      <c r="J144" s="6"/>
      <c r="K144" s="6"/>
      <c r="L144" s="6"/>
    </row>
    <row r="145" spans="1:12" ht="15">
      <c r="A145" s="230" t="s">
        <v>655</v>
      </c>
      <c r="B145" s="230" t="s">
        <v>656</v>
      </c>
      <c r="C145" t="s">
        <v>657</v>
      </c>
      <c r="D145" t="s">
        <v>422</v>
      </c>
      <c r="E145">
        <v>2</v>
      </c>
      <c r="F145">
        <v>55.99</v>
      </c>
      <c r="G145">
        <f t="shared" si="2"/>
        <v>111.98</v>
      </c>
      <c r="H145" s="6"/>
      <c r="I145" s="6"/>
      <c r="J145" s="6"/>
      <c r="K145" s="6"/>
      <c r="L145" s="6"/>
    </row>
    <row r="146" spans="1:12" ht="15">
      <c r="A146" s="230" t="s">
        <v>658</v>
      </c>
      <c r="B146" s="230" t="s">
        <v>656</v>
      </c>
      <c r="C146" t="s">
        <v>659</v>
      </c>
      <c r="D146" t="s">
        <v>422</v>
      </c>
      <c r="E146">
        <v>2</v>
      </c>
      <c r="F146">
        <v>95.18</v>
      </c>
      <c r="G146">
        <f t="shared" si="2"/>
        <v>190.36</v>
      </c>
      <c r="H146" s="6"/>
      <c r="I146" s="6"/>
      <c r="J146" s="6"/>
      <c r="K146" s="6"/>
      <c r="L146" s="6"/>
    </row>
    <row r="147" spans="1:12" ht="15">
      <c r="A147" s="230" t="s">
        <v>660</v>
      </c>
      <c r="B147" s="230" t="s">
        <v>661</v>
      </c>
      <c r="C147" t="s">
        <v>206</v>
      </c>
      <c r="D147" t="s">
        <v>422</v>
      </c>
      <c r="E147">
        <v>2</v>
      </c>
      <c r="F147">
        <v>90.22</v>
      </c>
      <c r="G147">
        <f t="shared" si="2"/>
        <v>180.44</v>
      </c>
      <c r="H147" s="6"/>
      <c r="I147" s="6"/>
      <c r="J147" s="6"/>
      <c r="K147" s="6"/>
      <c r="L147" s="6"/>
    </row>
    <row r="148" spans="1:12" ht="15">
      <c r="A148" s="230" t="s">
        <v>660</v>
      </c>
      <c r="B148" s="230" t="s">
        <v>662</v>
      </c>
      <c r="C148" t="s">
        <v>206</v>
      </c>
      <c r="D148" t="s">
        <v>422</v>
      </c>
      <c r="E148">
        <v>2</v>
      </c>
      <c r="F148">
        <v>131.77000000000001</v>
      </c>
      <c r="G148">
        <f t="shared" si="2"/>
        <v>263.54000000000002</v>
      </c>
      <c r="H148" s="6"/>
      <c r="I148" s="6"/>
      <c r="J148" s="6"/>
      <c r="K148" s="6"/>
      <c r="L148" s="6"/>
    </row>
    <row r="149" spans="1:12" ht="15">
      <c r="A149" s="230" t="s">
        <v>660</v>
      </c>
      <c r="B149" s="230" t="s">
        <v>663</v>
      </c>
      <c r="C149" t="s">
        <v>206</v>
      </c>
      <c r="D149" t="s">
        <v>422</v>
      </c>
      <c r="E149">
        <v>2</v>
      </c>
      <c r="F149">
        <v>213.75</v>
      </c>
      <c r="G149">
        <f t="shared" si="2"/>
        <v>427.5</v>
      </c>
      <c r="H149" s="6"/>
      <c r="I149" s="6"/>
      <c r="J149" s="6"/>
      <c r="K149" s="6"/>
      <c r="L149" s="6"/>
    </row>
    <row r="150" spans="1:12" ht="15">
      <c r="A150" s="230" t="s">
        <v>664</v>
      </c>
      <c r="B150" s="230" t="s">
        <v>665</v>
      </c>
      <c r="C150" t="s">
        <v>206</v>
      </c>
      <c r="D150" t="s">
        <v>422</v>
      </c>
      <c r="E150">
        <v>2</v>
      </c>
      <c r="F150">
        <v>279.3</v>
      </c>
      <c r="G150">
        <f t="shared" si="2"/>
        <v>558.6</v>
      </c>
      <c r="H150" s="6"/>
      <c r="I150" s="6"/>
      <c r="J150" s="6"/>
      <c r="K150" s="6"/>
      <c r="L150" s="6"/>
    </row>
    <row r="151" spans="1:12" ht="45">
      <c r="A151" s="230" t="s">
        <v>666</v>
      </c>
      <c r="B151" s="230" t="s">
        <v>667</v>
      </c>
      <c r="C151" t="s">
        <v>668</v>
      </c>
      <c r="D151" t="s">
        <v>422</v>
      </c>
      <c r="E151">
        <v>1</v>
      </c>
      <c r="F151">
        <v>116.45</v>
      </c>
      <c r="G151">
        <f t="shared" si="2"/>
        <v>116.45</v>
      </c>
      <c r="H151" s="6"/>
      <c r="I151" s="6"/>
      <c r="J151" s="6"/>
      <c r="K151" s="6"/>
      <c r="L151" s="6"/>
    </row>
    <row r="152" spans="1:12" ht="45">
      <c r="A152" s="230" t="s">
        <v>669</v>
      </c>
      <c r="B152" s="230" t="s">
        <v>670</v>
      </c>
      <c r="C152" t="s">
        <v>671</v>
      </c>
      <c r="D152" t="s">
        <v>422</v>
      </c>
      <c r="E152">
        <v>1</v>
      </c>
      <c r="F152">
        <v>140.04</v>
      </c>
      <c r="G152">
        <f t="shared" si="2"/>
        <v>140.04</v>
      </c>
      <c r="H152" s="6"/>
      <c r="I152" s="6"/>
      <c r="J152" s="6"/>
      <c r="K152" s="6"/>
      <c r="L152" s="6"/>
    </row>
    <row r="153" spans="1:12" ht="75">
      <c r="A153" s="230" t="s">
        <v>672</v>
      </c>
      <c r="B153" s="230" t="s">
        <v>673</v>
      </c>
      <c r="C153" t="s">
        <v>206</v>
      </c>
      <c r="D153" t="s">
        <v>422</v>
      </c>
      <c r="E153">
        <v>1</v>
      </c>
      <c r="F153">
        <v>964.39</v>
      </c>
      <c r="G153">
        <f t="shared" si="2"/>
        <v>964.39</v>
      </c>
      <c r="H153" s="6"/>
      <c r="I153" s="6"/>
      <c r="J153" s="6"/>
      <c r="K153" s="6"/>
      <c r="L153" s="6"/>
    </row>
    <row r="154" spans="1:12" ht="60">
      <c r="A154" s="230" t="s">
        <v>674</v>
      </c>
      <c r="B154" s="230" t="s">
        <v>675</v>
      </c>
      <c r="C154" t="s">
        <v>206</v>
      </c>
      <c r="D154" t="s">
        <v>422</v>
      </c>
      <c r="E154">
        <v>1</v>
      </c>
      <c r="F154">
        <v>4584.38</v>
      </c>
      <c r="G154">
        <f t="shared" si="2"/>
        <v>4584.38</v>
      </c>
      <c r="H154" s="6"/>
      <c r="I154" s="6"/>
      <c r="J154" s="6"/>
      <c r="K154" s="6"/>
      <c r="L154" s="6"/>
    </row>
    <row r="155" spans="1:12" ht="75">
      <c r="A155" s="230" t="s">
        <v>676</v>
      </c>
      <c r="B155" s="230" t="s">
        <v>677</v>
      </c>
      <c r="C155" t="s">
        <v>206</v>
      </c>
      <c r="D155" t="s">
        <v>422</v>
      </c>
      <c r="E155">
        <v>1</v>
      </c>
      <c r="F155">
        <v>911.24</v>
      </c>
      <c r="G155">
        <f t="shared" si="2"/>
        <v>911.24</v>
      </c>
      <c r="H155" s="6"/>
      <c r="I155" s="6"/>
      <c r="J155" s="6"/>
      <c r="K155" s="6"/>
      <c r="L155" s="6"/>
    </row>
    <row r="156" spans="1:12" ht="15">
      <c r="A156" s="230" t="s">
        <v>678</v>
      </c>
      <c r="B156" s="230" t="s">
        <v>679</v>
      </c>
      <c r="C156" t="s">
        <v>680</v>
      </c>
      <c r="D156" t="s">
        <v>422</v>
      </c>
      <c r="E156">
        <v>1</v>
      </c>
      <c r="F156">
        <v>191.35</v>
      </c>
      <c r="G156">
        <f t="shared" si="2"/>
        <v>191.35</v>
      </c>
      <c r="H156" s="6"/>
      <c r="I156" s="6"/>
      <c r="J156" s="6"/>
      <c r="K156" s="6"/>
      <c r="L156" s="6"/>
    </row>
    <row r="157" spans="1:12" ht="15">
      <c r="A157" s="230" t="s">
        <v>681</v>
      </c>
      <c r="B157" s="230" t="s">
        <v>682</v>
      </c>
      <c r="C157" t="s">
        <v>683</v>
      </c>
      <c r="D157" t="s">
        <v>518</v>
      </c>
      <c r="E157">
        <v>5</v>
      </c>
      <c r="F157">
        <v>35.44</v>
      </c>
      <c r="G157">
        <f t="shared" si="2"/>
        <v>177.2</v>
      </c>
      <c r="H157" s="6"/>
      <c r="I157" s="6"/>
      <c r="J157" s="6"/>
      <c r="K157" s="6"/>
      <c r="L157" s="6"/>
    </row>
    <row r="158" spans="1:12" ht="30">
      <c r="A158" s="230" t="s">
        <v>684</v>
      </c>
      <c r="B158" s="230" t="s">
        <v>685</v>
      </c>
      <c r="C158" t="s">
        <v>686</v>
      </c>
      <c r="D158" t="s">
        <v>422</v>
      </c>
      <c r="E158">
        <v>1</v>
      </c>
      <c r="F158">
        <v>91.64</v>
      </c>
      <c r="G158">
        <f t="shared" si="2"/>
        <v>91.64</v>
      </c>
      <c r="H158" s="6"/>
      <c r="I158" s="6"/>
      <c r="J158" s="6"/>
      <c r="K158" s="6"/>
      <c r="L158" s="6"/>
    </row>
    <row r="159" spans="1:12" ht="15">
      <c r="A159" s="230" t="s">
        <v>687</v>
      </c>
      <c r="B159" s="230" t="s">
        <v>688</v>
      </c>
      <c r="C159" t="s">
        <v>689</v>
      </c>
      <c r="D159" t="s">
        <v>422</v>
      </c>
      <c r="E159">
        <v>1</v>
      </c>
      <c r="F159">
        <v>36.36</v>
      </c>
      <c r="G159">
        <f t="shared" si="2"/>
        <v>36.36</v>
      </c>
      <c r="H159" s="6"/>
      <c r="I159" s="6"/>
      <c r="J159" s="6"/>
      <c r="K159" s="6"/>
      <c r="L159" s="6"/>
    </row>
    <row r="160" spans="1:12" ht="15">
      <c r="A160" s="230" t="s">
        <v>690</v>
      </c>
      <c r="B160" s="230" t="s">
        <v>691</v>
      </c>
      <c r="C160" t="s">
        <v>692</v>
      </c>
      <c r="D160" t="s">
        <v>518</v>
      </c>
      <c r="E160">
        <v>5</v>
      </c>
      <c r="F160">
        <v>47.91</v>
      </c>
      <c r="G160">
        <f t="shared" si="2"/>
        <v>239.54999999999998</v>
      </c>
      <c r="H160" s="6"/>
      <c r="I160" s="6"/>
      <c r="J160" s="6"/>
      <c r="K160" s="6"/>
      <c r="L160" s="6"/>
    </row>
    <row r="161" spans="1:12" ht="75">
      <c r="A161" s="230" t="s">
        <v>705</v>
      </c>
      <c r="B161" s="230" t="s">
        <v>706</v>
      </c>
      <c r="C161" t="s">
        <v>206</v>
      </c>
      <c r="D161" t="s">
        <v>422</v>
      </c>
      <c r="E161">
        <v>5</v>
      </c>
      <c r="F161">
        <v>921.51</v>
      </c>
      <c r="G161">
        <v>4607.55</v>
      </c>
    </row>
    <row r="162" spans="1:12" ht="60">
      <c r="A162" s="230" t="s">
        <v>551</v>
      </c>
      <c r="B162" s="230" t="s">
        <v>552</v>
      </c>
      <c r="C162" t="s">
        <v>206</v>
      </c>
      <c r="D162" t="s">
        <v>422</v>
      </c>
      <c r="E162">
        <v>5</v>
      </c>
      <c r="F162">
        <v>38.01</v>
      </c>
      <c r="G162">
        <v>190.04999999999998</v>
      </c>
      <c r="H162" s="6"/>
      <c r="I162" s="6"/>
      <c r="J162" s="6"/>
      <c r="K162" s="6"/>
      <c r="L162" s="6"/>
    </row>
    <row r="163" spans="1:12" ht="105">
      <c r="A163" s="230" t="s">
        <v>709</v>
      </c>
      <c r="B163" s="230" t="s">
        <v>710</v>
      </c>
      <c r="C163" t="s">
        <v>206</v>
      </c>
      <c r="D163" t="s">
        <v>422</v>
      </c>
      <c r="E163">
        <v>2</v>
      </c>
      <c r="F163">
        <v>1499.38</v>
      </c>
      <c r="G163">
        <v>2998.76</v>
      </c>
      <c r="H163" s="6"/>
      <c r="I163" s="6"/>
      <c r="J163" s="6"/>
      <c r="K163" s="6"/>
      <c r="L163" s="6"/>
    </row>
    <row r="164" spans="1:12" ht="105">
      <c r="A164" s="230" t="s">
        <v>712</v>
      </c>
      <c r="B164" s="230" t="s">
        <v>713</v>
      </c>
      <c r="C164" t="s">
        <v>206</v>
      </c>
      <c r="D164" t="s">
        <v>422</v>
      </c>
      <c r="E164">
        <v>2</v>
      </c>
      <c r="F164">
        <v>2023.2</v>
      </c>
      <c r="G164">
        <v>4046.4</v>
      </c>
      <c r="H164" s="6"/>
      <c r="I164" s="6"/>
      <c r="J164" s="6"/>
      <c r="K164" s="6"/>
      <c r="L164" s="6"/>
    </row>
    <row r="165" spans="1:12" ht="60">
      <c r="A165" s="230" t="s">
        <v>715</v>
      </c>
      <c r="B165" s="230" t="s">
        <v>716</v>
      </c>
      <c r="C165" t="s">
        <v>206</v>
      </c>
      <c r="D165" t="s">
        <v>422</v>
      </c>
      <c r="E165">
        <v>2</v>
      </c>
      <c r="F165">
        <v>8116.87</v>
      </c>
      <c r="G165">
        <v>16233.74</v>
      </c>
      <c r="H165" s="6"/>
      <c r="I165" s="6"/>
      <c r="J165" s="6"/>
      <c r="K165" s="6"/>
      <c r="L165" s="6"/>
    </row>
    <row r="166" spans="1:12" ht="60">
      <c r="A166" s="230" t="s">
        <v>718</v>
      </c>
      <c r="B166" s="230" t="s">
        <v>719</v>
      </c>
      <c r="C166" t="s">
        <v>206</v>
      </c>
      <c r="D166" t="s">
        <v>422</v>
      </c>
      <c r="E166">
        <v>1</v>
      </c>
      <c r="F166">
        <v>3186.69</v>
      </c>
      <c r="G166">
        <v>3186.69</v>
      </c>
      <c r="H166" s="6"/>
      <c r="I166" s="6"/>
      <c r="J166" s="6"/>
      <c r="K166" s="6"/>
      <c r="L166" s="6"/>
    </row>
    <row r="167" spans="1:12" ht="60">
      <c r="A167" s="230" t="s">
        <v>553</v>
      </c>
      <c r="B167" s="230" t="s">
        <v>554</v>
      </c>
      <c r="C167" t="s">
        <v>206</v>
      </c>
      <c r="D167" t="s">
        <v>422</v>
      </c>
      <c r="E167">
        <v>10</v>
      </c>
      <c r="F167">
        <v>23.52</v>
      </c>
      <c r="G167">
        <v>235.2</v>
      </c>
      <c r="H167" s="6"/>
      <c r="I167" s="6"/>
      <c r="J167" s="6"/>
      <c r="K167" s="6"/>
      <c r="L167" s="6"/>
    </row>
    <row r="168" spans="1:12" ht="60">
      <c r="A168" s="230" t="s">
        <v>722</v>
      </c>
      <c r="B168" s="230" t="s">
        <v>723</v>
      </c>
      <c r="C168" t="s">
        <v>206</v>
      </c>
      <c r="D168" t="s">
        <v>724</v>
      </c>
      <c r="E168">
        <v>5</v>
      </c>
      <c r="F168">
        <v>375.25</v>
      </c>
      <c r="G168">
        <v>1876.25</v>
      </c>
      <c r="H168" s="6"/>
      <c r="I168" s="6"/>
      <c r="J168" s="6"/>
      <c r="K168" s="6"/>
      <c r="L168" s="6"/>
    </row>
    <row r="169" spans="1:12" ht="45">
      <c r="A169" s="230" t="s">
        <v>726</v>
      </c>
      <c r="B169" s="230" t="s">
        <v>727</v>
      </c>
      <c r="C169" t="s">
        <v>206</v>
      </c>
      <c r="D169" t="s">
        <v>422</v>
      </c>
      <c r="E169">
        <v>5</v>
      </c>
      <c r="F169">
        <v>74.37</v>
      </c>
      <c r="G169">
        <v>371.85</v>
      </c>
      <c r="H169" s="6"/>
      <c r="I169" s="6"/>
      <c r="J169" s="6"/>
      <c r="K169" s="6"/>
      <c r="L169" s="6"/>
    </row>
    <row r="170" spans="1:12" ht="75">
      <c r="A170" s="230" t="s">
        <v>729</v>
      </c>
      <c r="B170" s="230" t="s">
        <v>730</v>
      </c>
      <c r="C170" t="s">
        <v>206</v>
      </c>
      <c r="D170" t="s">
        <v>422</v>
      </c>
      <c r="E170">
        <v>1</v>
      </c>
      <c r="F170">
        <v>151.29</v>
      </c>
      <c r="G170">
        <v>151.29</v>
      </c>
      <c r="H170" s="6"/>
      <c r="I170" s="6"/>
      <c r="J170" s="6"/>
      <c r="K170" s="6"/>
      <c r="L170" s="6"/>
    </row>
    <row r="171" spans="1:12" ht="75">
      <c r="A171" s="230" t="s">
        <v>732</v>
      </c>
      <c r="B171" s="230" t="s">
        <v>733</v>
      </c>
      <c r="C171" t="s">
        <v>206</v>
      </c>
      <c r="D171" t="s">
        <v>422</v>
      </c>
      <c r="E171">
        <v>1</v>
      </c>
      <c r="F171">
        <v>219.85</v>
      </c>
      <c r="G171">
        <v>219.85</v>
      </c>
      <c r="H171" s="6"/>
      <c r="I171" s="6"/>
      <c r="J171" s="6"/>
      <c r="K171" s="6"/>
      <c r="L171" s="6"/>
    </row>
    <row r="172" spans="1:12" ht="60">
      <c r="A172" s="230" t="s">
        <v>735</v>
      </c>
      <c r="B172" s="230" t="s">
        <v>736</v>
      </c>
      <c r="C172" t="s">
        <v>206</v>
      </c>
      <c r="D172" t="s">
        <v>422</v>
      </c>
      <c r="E172">
        <v>1</v>
      </c>
      <c r="F172">
        <v>354.95</v>
      </c>
      <c r="G172">
        <v>354.95</v>
      </c>
      <c r="H172" s="6"/>
      <c r="I172" s="6"/>
      <c r="J172" s="6"/>
      <c r="K172" s="6"/>
      <c r="L172" s="6"/>
    </row>
    <row r="173" spans="1:12" ht="60">
      <c r="A173" s="230" t="s">
        <v>738</v>
      </c>
      <c r="B173" s="230" t="s">
        <v>739</v>
      </c>
      <c r="C173" t="s">
        <v>206</v>
      </c>
      <c r="D173" t="s">
        <v>422</v>
      </c>
      <c r="E173">
        <v>1</v>
      </c>
      <c r="F173">
        <v>557.54</v>
      </c>
      <c r="G173">
        <v>557.54</v>
      </c>
      <c r="H173" s="6"/>
      <c r="I173" s="6"/>
      <c r="J173" s="6"/>
      <c r="K173" s="6"/>
      <c r="L173" s="6"/>
    </row>
    <row r="174" spans="1:12" ht="75">
      <c r="A174" s="230" t="s">
        <v>555</v>
      </c>
      <c r="B174" s="230" t="s">
        <v>556</v>
      </c>
      <c r="C174" t="s">
        <v>206</v>
      </c>
      <c r="D174" t="s">
        <v>422</v>
      </c>
      <c r="E174">
        <v>2</v>
      </c>
      <c r="F174">
        <v>168.47</v>
      </c>
      <c r="G174">
        <v>336.94</v>
      </c>
      <c r="H174" s="6"/>
      <c r="I174" s="6"/>
      <c r="J174" s="6"/>
      <c r="K174" s="6"/>
      <c r="L174" s="6"/>
    </row>
    <row r="175" spans="1:12" ht="60">
      <c r="A175" s="230" t="s">
        <v>742</v>
      </c>
      <c r="B175" s="230" t="s">
        <v>743</v>
      </c>
      <c r="C175" t="s">
        <v>206</v>
      </c>
      <c r="D175" t="s">
        <v>422</v>
      </c>
      <c r="E175">
        <v>2</v>
      </c>
      <c r="F175">
        <v>3555.37</v>
      </c>
      <c r="G175">
        <v>7110.74</v>
      </c>
      <c r="H175" s="6"/>
      <c r="I175" s="6"/>
      <c r="J175" s="6"/>
      <c r="K175" s="6"/>
      <c r="L175" s="6"/>
    </row>
    <row r="176" spans="1:12" ht="75">
      <c r="A176" s="230" t="s">
        <v>745</v>
      </c>
      <c r="B176" s="230" t="s">
        <v>746</v>
      </c>
      <c r="C176" t="s">
        <v>206</v>
      </c>
      <c r="D176" t="s">
        <v>422</v>
      </c>
      <c r="E176">
        <v>2</v>
      </c>
      <c r="F176">
        <v>79.36</v>
      </c>
      <c r="G176">
        <v>158.72</v>
      </c>
      <c r="H176" s="6"/>
      <c r="I176" s="6"/>
      <c r="J176" s="6"/>
      <c r="K176" s="6"/>
      <c r="L176" s="6"/>
    </row>
    <row r="177" spans="1:12" ht="45">
      <c r="A177" s="230" t="s">
        <v>557</v>
      </c>
      <c r="B177" s="230" t="s">
        <v>558</v>
      </c>
      <c r="C177" t="s">
        <v>206</v>
      </c>
      <c r="D177" t="s">
        <v>422</v>
      </c>
      <c r="E177">
        <v>2</v>
      </c>
      <c r="F177">
        <v>182.65</v>
      </c>
      <c r="G177">
        <v>365.3</v>
      </c>
      <c r="H177" s="6"/>
      <c r="I177" s="6"/>
      <c r="J177" s="6"/>
      <c r="K177" s="6"/>
      <c r="L177" s="6"/>
    </row>
    <row r="178" spans="1:12" ht="60">
      <c r="A178" s="230" t="s">
        <v>749</v>
      </c>
      <c r="B178" s="230" t="s">
        <v>750</v>
      </c>
      <c r="C178" t="s">
        <v>206</v>
      </c>
      <c r="D178" t="s">
        <v>422</v>
      </c>
      <c r="E178">
        <v>2</v>
      </c>
      <c r="F178">
        <v>138.26</v>
      </c>
      <c r="G178">
        <v>276.52</v>
      </c>
      <c r="H178" s="6"/>
      <c r="I178" s="6"/>
      <c r="J178" s="6"/>
      <c r="K178" s="6"/>
      <c r="L178" s="6"/>
    </row>
    <row r="179" spans="1:12" ht="90">
      <c r="A179" s="230" t="s">
        <v>752</v>
      </c>
      <c r="B179" s="230" t="s">
        <v>753</v>
      </c>
      <c r="C179" t="s">
        <v>206</v>
      </c>
      <c r="D179" t="s">
        <v>422</v>
      </c>
      <c r="E179">
        <v>2</v>
      </c>
      <c r="F179">
        <v>396.74</v>
      </c>
      <c r="G179">
        <v>793.48</v>
      </c>
      <c r="H179" s="6"/>
      <c r="I179" s="6"/>
      <c r="J179" s="6"/>
      <c r="K179" s="6"/>
      <c r="L179" s="6"/>
    </row>
    <row r="180" spans="1:12" ht="75">
      <c r="A180" s="230" t="s">
        <v>755</v>
      </c>
      <c r="B180" s="230" t="s">
        <v>756</v>
      </c>
      <c r="C180" t="s">
        <v>206</v>
      </c>
      <c r="D180" t="s">
        <v>422</v>
      </c>
      <c r="E180">
        <v>2</v>
      </c>
      <c r="F180">
        <v>256.52999999999997</v>
      </c>
      <c r="G180">
        <v>513.05999999999995</v>
      </c>
      <c r="H180" s="6"/>
      <c r="I180" s="6"/>
      <c r="J180" s="6"/>
      <c r="K180" s="6"/>
      <c r="L180" s="6"/>
    </row>
    <row r="181" spans="1:12" ht="75">
      <c r="A181" s="230" t="s">
        <v>758</v>
      </c>
      <c r="B181" s="230" t="s">
        <v>759</v>
      </c>
      <c r="C181" t="s">
        <v>206</v>
      </c>
      <c r="D181" t="s">
        <v>422</v>
      </c>
      <c r="E181">
        <v>2</v>
      </c>
      <c r="F181">
        <v>395.2</v>
      </c>
      <c r="G181">
        <v>790.4</v>
      </c>
      <c r="H181" s="6"/>
      <c r="I181" s="6"/>
      <c r="J181" s="6"/>
      <c r="K181" s="6"/>
      <c r="L181" s="6"/>
    </row>
    <row r="182" spans="1:12" ht="30">
      <c r="A182" s="230" t="s">
        <v>559</v>
      </c>
      <c r="B182" s="230" t="s">
        <v>560</v>
      </c>
      <c r="C182" t="s">
        <v>206</v>
      </c>
      <c r="D182" t="s">
        <v>422</v>
      </c>
      <c r="E182">
        <v>4</v>
      </c>
      <c r="F182">
        <v>95.2</v>
      </c>
      <c r="G182">
        <v>380.8</v>
      </c>
      <c r="H182" s="6"/>
      <c r="I182" s="6"/>
      <c r="J182" s="6"/>
      <c r="K182" s="6"/>
      <c r="L182" s="6"/>
    </row>
    <row r="183" spans="1:12" ht="30">
      <c r="A183" s="230" t="s">
        <v>561</v>
      </c>
      <c r="B183" s="230" t="s">
        <v>562</v>
      </c>
      <c r="C183" t="s">
        <v>206</v>
      </c>
      <c r="D183" t="s">
        <v>422</v>
      </c>
      <c r="E183">
        <v>4</v>
      </c>
      <c r="F183">
        <v>228.53</v>
      </c>
      <c r="G183">
        <v>914.12</v>
      </c>
      <c r="H183" s="6"/>
      <c r="I183" s="6"/>
      <c r="J183" s="6"/>
      <c r="K183" s="6"/>
      <c r="L183" s="6"/>
    </row>
    <row r="184" spans="1:12" ht="15">
      <c r="A184" s="230" t="s">
        <v>563</v>
      </c>
      <c r="B184" s="230" t="s">
        <v>564</v>
      </c>
      <c r="C184" t="s">
        <v>565</v>
      </c>
      <c r="D184" t="s">
        <v>566</v>
      </c>
      <c r="E184">
        <v>20</v>
      </c>
      <c r="F184">
        <v>22</v>
      </c>
      <c r="G184">
        <v>440</v>
      </c>
      <c r="H184" s="6"/>
      <c r="I184" s="6"/>
      <c r="J184" s="6"/>
      <c r="K184" s="6"/>
      <c r="L184" s="6"/>
    </row>
    <row r="185" spans="1:12" ht="30">
      <c r="A185" s="230" t="s">
        <v>567</v>
      </c>
      <c r="B185" s="230" t="s">
        <v>568</v>
      </c>
      <c r="C185" t="s">
        <v>206</v>
      </c>
      <c r="D185" t="s">
        <v>569</v>
      </c>
      <c r="E185">
        <v>2</v>
      </c>
      <c r="F185">
        <v>1105.71</v>
      </c>
      <c r="G185">
        <v>2211.42</v>
      </c>
      <c r="H185" s="6"/>
      <c r="I185" s="6"/>
      <c r="J185" s="6"/>
      <c r="K185" s="6"/>
      <c r="L185" s="6"/>
    </row>
    <row r="186" spans="1:12" ht="30">
      <c r="A186" s="230" t="s">
        <v>570</v>
      </c>
      <c r="B186" s="230" t="s">
        <v>571</v>
      </c>
      <c r="C186" t="s">
        <v>206</v>
      </c>
      <c r="D186" t="s">
        <v>569</v>
      </c>
      <c r="E186">
        <v>10</v>
      </c>
      <c r="F186">
        <v>949.63</v>
      </c>
      <c r="G186">
        <v>9496.2999999999993</v>
      </c>
      <c r="H186" s="6"/>
      <c r="I186" s="6"/>
      <c r="J186" s="6"/>
      <c r="K186" s="6"/>
      <c r="L186" s="6"/>
    </row>
    <row r="187" spans="1:12" ht="30">
      <c r="A187" s="230" t="s">
        <v>572</v>
      </c>
      <c r="B187" s="230" t="s">
        <v>568</v>
      </c>
      <c r="C187" t="s">
        <v>573</v>
      </c>
      <c r="D187" t="s">
        <v>358</v>
      </c>
      <c r="E187">
        <v>136</v>
      </c>
      <c r="F187">
        <v>37.4</v>
      </c>
      <c r="G187">
        <v>5086.3999999999996</v>
      </c>
      <c r="H187" s="6"/>
      <c r="I187" s="6"/>
      <c r="J187" s="6"/>
      <c r="K187" s="6"/>
      <c r="L187" s="6"/>
    </row>
    <row r="188" spans="1:12" ht="30">
      <c r="A188" s="230" t="s">
        <v>574</v>
      </c>
      <c r="B188" s="230" t="s">
        <v>575</v>
      </c>
      <c r="C188" t="s">
        <v>576</v>
      </c>
      <c r="D188" t="s">
        <v>358</v>
      </c>
      <c r="E188">
        <v>113.5</v>
      </c>
      <c r="F188">
        <v>42.95</v>
      </c>
      <c r="G188">
        <v>4874.8250000000007</v>
      </c>
      <c r="H188" s="6"/>
      <c r="I188" s="6"/>
      <c r="J188" s="6"/>
      <c r="K188" s="6"/>
      <c r="L188" s="6"/>
    </row>
    <row r="189" spans="1:12" ht="45">
      <c r="A189" s="230" t="s">
        <v>767</v>
      </c>
      <c r="B189" s="230" t="s">
        <v>768</v>
      </c>
      <c r="C189" t="s">
        <v>769</v>
      </c>
      <c r="D189" t="s">
        <v>422</v>
      </c>
      <c r="E189">
        <v>1</v>
      </c>
      <c r="F189">
        <v>146.68</v>
      </c>
      <c r="G189">
        <v>146.68</v>
      </c>
      <c r="H189" s="6"/>
      <c r="I189" s="6"/>
      <c r="J189" s="6"/>
      <c r="K189" s="6"/>
      <c r="L189" s="6"/>
    </row>
    <row r="190" spans="1:12" ht="30">
      <c r="A190" s="230" t="s">
        <v>771</v>
      </c>
      <c r="B190" s="230" t="s">
        <v>772</v>
      </c>
      <c r="C190" t="s">
        <v>773</v>
      </c>
      <c r="D190" t="s">
        <v>422</v>
      </c>
      <c r="E190">
        <v>1</v>
      </c>
      <c r="F190">
        <v>53.31</v>
      </c>
      <c r="G190">
        <v>53.31</v>
      </c>
      <c r="H190" s="6"/>
      <c r="I190" s="6"/>
      <c r="J190" s="6"/>
      <c r="K190" s="6"/>
      <c r="L190" s="6"/>
    </row>
    <row r="191" spans="1:12" ht="45">
      <c r="A191" s="230" t="s">
        <v>775</v>
      </c>
      <c r="B191" s="230" t="s">
        <v>776</v>
      </c>
      <c r="C191" t="s">
        <v>777</v>
      </c>
      <c r="D191" t="s">
        <v>422</v>
      </c>
      <c r="E191">
        <v>1</v>
      </c>
      <c r="F191">
        <v>264.99</v>
      </c>
      <c r="G191">
        <v>264.99</v>
      </c>
      <c r="H191" s="6"/>
      <c r="I191" s="6"/>
      <c r="J191" s="6"/>
      <c r="K191" s="6"/>
      <c r="L191" s="6"/>
    </row>
    <row r="192" spans="1:12" ht="30">
      <c r="A192" s="230" t="s">
        <v>779</v>
      </c>
      <c r="B192" s="230" t="s">
        <v>780</v>
      </c>
      <c r="C192" t="s">
        <v>781</v>
      </c>
      <c r="D192" t="s">
        <v>422</v>
      </c>
      <c r="E192">
        <v>1</v>
      </c>
      <c r="F192">
        <v>127.77</v>
      </c>
      <c r="G192">
        <v>127.77</v>
      </c>
      <c r="H192" s="6"/>
      <c r="I192" s="6"/>
      <c r="J192" s="6"/>
      <c r="K192" s="6"/>
      <c r="L192" s="6"/>
    </row>
    <row r="193" spans="1:12" ht="30">
      <c r="A193" s="230" t="s">
        <v>783</v>
      </c>
      <c r="B193" s="230" t="s">
        <v>784</v>
      </c>
      <c r="C193" t="s">
        <v>785</v>
      </c>
      <c r="D193" t="s">
        <v>422</v>
      </c>
      <c r="E193">
        <v>1</v>
      </c>
      <c r="F193">
        <v>668.46</v>
      </c>
      <c r="G193">
        <v>668.46</v>
      </c>
      <c r="H193" s="6"/>
      <c r="I193" s="6"/>
      <c r="J193" s="6"/>
      <c r="K193" s="6"/>
      <c r="L193" s="6"/>
    </row>
    <row r="194" spans="1:12" ht="30">
      <c r="A194" s="230" t="s">
        <v>787</v>
      </c>
      <c r="B194" s="230" t="s">
        <v>788</v>
      </c>
      <c r="C194" t="s">
        <v>206</v>
      </c>
      <c r="D194" t="s">
        <v>422</v>
      </c>
      <c r="E194">
        <v>6</v>
      </c>
      <c r="F194">
        <v>451.48</v>
      </c>
      <c r="G194">
        <v>2708.88</v>
      </c>
      <c r="H194" s="6"/>
      <c r="I194" s="6"/>
      <c r="J194" s="6"/>
      <c r="K194" s="6"/>
      <c r="L194" s="6"/>
    </row>
    <row r="195" spans="1:12" ht="60">
      <c r="A195" s="230" t="s">
        <v>790</v>
      </c>
      <c r="B195" s="230" t="s">
        <v>790</v>
      </c>
      <c r="C195" t="s">
        <v>206</v>
      </c>
      <c r="D195" t="s">
        <v>422</v>
      </c>
      <c r="E195">
        <v>6</v>
      </c>
      <c r="F195">
        <v>1933.98</v>
      </c>
      <c r="G195">
        <v>11603.880000000001</v>
      </c>
      <c r="H195" s="6"/>
      <c r="I195" s="6"/>
      <c r="J195" s="6"/>
      <c r="K195" s="6"/>
      <c r="L195" s="6"/>
    </row>
    <row r="196" spans="1:12" ht="135">
      <c r="A196" s="230" t="s">
        <v>792</v>
      </c>
      <c r="B196" s="230" t="s">
        <v>793</v>
      </c>
      <c r="C196" t="s">
        <v>206</v>
      </c>
      <c r="D196" t="s">
        <v>422</v>
      </c>
      <c r="E196">
        <v>8</v>
      </c>
      <c r="F196">
        <v>1001.35</v>
      </c>
      <c r="G196">
        <v>8010.8</v>
      </c>
      <c r="H196" s="6"/>
      <c r="I196" s="6"/>
      <c r="J196" s="6"/>
      <c r="K196" s="6"/>
      <c r="L196" s="6"/>
    </row>
    <row r="197" spans="1:12" ht="15">
      <c r="A197" s="230" t="s">
        <v>795</v>
      </c>
      <c r="B197" s="230" t="s">
        <v>796</v>
      </c>
      <c r="C197" t="s">
        <v>206</v>
      </c>
      <c r="D197" t="s">
        <v>422</v>
      </c>
      <c r="E197">
        <v>6</v>
      </c>
      <c r="F197">
        <v>61.75</v>
      </c>
      <c r="G197">
        <v>370.5</v>
      </c>
      <c r="H197" s="6"/>
      <c r="I197" s="6"/>
      <c r="J197" s="6"/>
      <c r="K197" s="6"/>
      <c r="L197" s="6"/>
    </row>
    <row r="198" spans="1:12" ht="75">
      <c r="A198" s="230" t="s">
        <v>577</v>
      </c>
      <c r="B198" s="230" t="s">
        <v>578</v>
      </c>
      <c r="C198" t="s">
        <v>579</v>
      </c>
      <c r="D198" t="s">
        <v>422</v>
      </c>
      <c r="E198">
        <v>10</v>
      </c>
      <c r="F198">
        <v>225.13</v>
      </c>
      <c r="G198">
        <v>2251.3000000000002</v>
      </c>
      <c r="H198" s="6"/>
      <c r="I198" s="6"/>
      <c r="J198" s="6"/>
      <c r="K198" s="6"/>
      <c r="L198" s="6"/>
    </row>
    <row r="199" spans="1:12" ht="60">
      <c r="A199" s="230" t="s">
        <v>799</v>
      </c>
      <c r="B199" s="230" t="s">
        <v>800</v>
      </c>
      <c r="C199" t="s">
        <v>579</v>
      </c>
      <c r="D199" t="s">
        <v>422</v>
      </c>
      <c r="E199">
        <v>10</v>
      </c>
      <c r="F199">
        <v>225.13</v>
      </c>
      <c r="G199">
        <v>2251.3000000000002</v>
      </c>
      <c r="H199" s="6"/>
      <c r="I199" s="6"/>
      <c r="J199" s="6"/>
      <c r="K199" s="6"/>
      <c r="L199" s="6"/>
    </row>
    <row r="200" spans="1:12" ht="60">
      <c r="A200" s="230" t="s">
        <v>799</v>
      </c>
      <c r="B200" s="230" t="s">
        <v>802</v>
      </c>
      <c r="C200" t="s">
        <v>579</v>
      </c>
      <c r="D200" t="s">
        <v>422</v>
      </c>
      <c r="E200">
        <v>10</v>
      </c>
      <c r="F200">
        <v>225.13</v>
      </c>
      <c r="G200">
        <v>2251.3000000000002</v>
      </c>
      <c r="H200" s="6"/>
      <c r="I200" s="6"/>
      <c r="J200" s="6"/>
      <c r="K200" s="6"/>
      <c r="L200" s="6"/>
    </row>
    <row r="201" spans="1:12" ht="75">
      <c r="A201" s="230" t="s">
        <v>799</v>
      </c>
      <c r="B201" s="230" t="s">
        <v>804</v>
      </c>
      <c r="C201" t="s">
        <v>579</v>
      </c>
      <c r="D201" t="s">
        <v>422</v>
      </c>
      <c r="E201">
        <v>10</v>
      </c>
      <c r="F201">
        <v>225.13</v>
      </c>
      <c r="G201">
        <v>2251.3000000000002</v>
      </c>
      <c r="H201" s="6"/>
      <c r="I201" s="6"/>
      <c r="J201" s="6"/>
      <c r="K201" s="6"/>
      <c r="L201" s="6"/>
    </row>
    <row r="202" spans="1:12" ht="90">
      <c r="A202" s="230" t="s">
        <v>580</v>
      </c>
      <c r="B202" s="230" t="s">
        <v>581</v>
      </c>
      <c r="C202" t="s">
        <v>206</v>
      </c>
      <c r="D202" t="s">
        <v>422</v>
      </c>
      <c r="E202">
        <v>30</v>
      </c>
      <c r="F202">
        <v>287.27999999999997</v>
      </c>
      <c r="G202">
        <v>8618.4</v>
      </c>
      <c r="H202" s="6"/>
      <c r="I202" s="6"/>
      <c r="J202" s="6"/>
      <c r="K202" s="6"/>
      <c r="L202" s="6"/>
    </row>
    <row r="203" spans="1:12" ht="45">
      <c r="A203" s="230" t="s">
        <v>582</v>
      </c>
      <c r="B203" s="230" t="s">
        <v>583</v>
      </c>
      <c r="C203" t="s">
        <v>206</v>
      </c>
      <c r="D203" t="s">
        <v>422</v>
      </c>
      <c r="E203">
        <v>50</v>
      </c>
      <c r="F203">
        <v>167.43</v>
      </c>
      <c r="G203">
        <v>8371.5</v>
      </c>
      <c r="H203" s="6"/>
      <c r="I203" s="6"/>
      <c r="J203" s="6"/>
      <c r="K203" s="6"/>
      <c r="L203" s="6"/>
    </row>
    <row r="204" spans="1:12" ht="15">
      <c r="A204" s="230" t="s">
        <v>584</v>
      </c>
      <c r="B204" s="230" t="s">
        <v>585</v>
      </c>
      <c r="C204" t="s">
        <v>206</v>
      </c>
      <c r="D204" t="s">
        <v>422</v>
      </c>
      <c r="E204">
        <v>50</v>
      </c>
      <c r="F204">
        <v>17</v>
      </c>
      <c r="G204">
        <v>850</v>
      </c>
      <c r="H204" s="6"/>
      <c r="I204" s="6"/>
      <c r="J204" s="6"/>
      <c r="K204" s="6"/>
      <c r="L204" s="6"/>
    </row>
    <row r="205" spans="1:12" ht="15">
      <c r="A205" s="230" t="s">
        <v>586</v>
      </c>
      <c r="B205" s="230" t="s">
        <v>585</v>
      </c>
      <c r="C205" t="s">
        <v>206</v>
      </c>
      <c r="D205" t="s">
        <v>422</v>
      </c>
      <c r="E205">
        <v>300</v>
      </c>
      <c r="F205">
        <v>27.2</v>
      </c>
      <c r="G205">
        <v>8160</v>
      </c>
      <c r="H205" s="6"/>
      <c r="I205" s="6"/>
      <c r="J205" s="6"/>
      <c r="K205" s="6"/>
      <c r="L205" s="6"/>
    </row>
    <row r="206" spans="1:12" ht="15">
      <c r="A206" s="230" t="s">
        <v>587</v>
      </c>
      <c r="B206" s="230" t="s">
        <v>588</v>
      </c>
      <c r="C206" t="s">
        <v>206</v>
      </c>
      <c r="D206" t="s">
        <v>422</v>
      </c>
      <c r="E206">
        <v>200</v>
      </c>
      <c r="F206">
        <v>80.06</v>
      </c>
      <c r="G206">
        <v>16012</v>
      </c>
      <c r="H206" s="6"/>
      <c r="I206" s="6"/>
      <c r="J206" s="6"/>
      <c r="K206" s="6"/>
      <c r="L206" s="6"/>
    </row>
    <row r="207" spans="1:12" ht="30">
      <c r="A207" s="230" t="s">
        <v>810</v>
      </c>
      <c r="B207" s="230" t="s">
        <v>811</v>
      </c>
      <c r="C207" t="s">
        <v>206</v>
      </c>
      <c r="D207" t="s">
        <v>422</v>
      </c>
      <c r="E207">
        <v>5</v>
      </c>
      <c r="F207">
        <v>7191.18</v>
      </c>
      <c r="G207">
        <v>35955.9</v>
      </c>
    </row>
    <row r="208" spans="1:12" ht="30">
      <c r="A208" s="230" t="s">
        <v>813</v>
      </c>
      <c r="B208" s="230" t="s">
        <v>814</v>
      </c>
      <c r="C208" t="s">
        <v>206</v>
      </c>
      <c r="D208" t="s">
        <v>422</v>
      </c>
      <c r="E208">
        <v>5</v>
      </c>
      <c r="F208">
        <v>5219.91</v>
      </c>
      <c r="G208">
        <v>26099.55</v>
      </c>
      <c r="H208" s="6"/>
      <c r="I208" s="6"/>
      <c r="J208" s="6"/>
      <c r="K208" s="6"/>
      <c r="L208" s="6"/>
    </row>
    <row r="209" spans="1:12" ht="30">
      <c r="A209" s="230" t="s">
        <v>589</v>
      </c>
      <c r="B209" s="230" t="s">
        <v>590</v>
      </c>
      <c r="C209" t="s">
        <v>206</v>
      </c>
      <c r="D209" t="s">
        <v>422</v>
      </c>
      <c r="E209">
        <v>20</v>
      </c>
      <c r="F209">
        <v>35.42</v>
      </c>
      <c r="G209">
        <v>708.40000000000009</v>
      </c>
      <c r="H209" s="6"/>
      <c r="I209" s="6"/>
      <c r="J209" s="6"/>
      <c r="K209" s="6"/>
      <c r="L209" s="6"/>
    </row>
    <row r="210" spans="1:12" ht="15">
      <c r="A210" s="230" t="s">
        <v>591</v>
      </c>
      <c r="B210" s="230" t="s">
        <v>592</v>
      </c>
      <c r="C210" t="s">
        <v>593</v>
      </c>
      <c r="D210" t="s">
        <v>422</v>
      </c>
      <c r="E210">
        <v>5</v>
      </c>
      <c r="F210">
        <v>39</v>
      </c>
      <c r="G210">
        <v>195</v>
      </c>
      <c r="H210" s="6"/>
      <c r="I210" s="6"/>
      <c r="J210" s="6"/>
      <c r="K210" s="6"/>
      <c r="L210" s="6"/>
    </row>
    <row r="211" spans="1:12" ht="45">
      <c r="A211" s="230" t="s">
        <v>818</v>
      </c>
      <c r="B211" s="230" t="s">
        <v>819</v>
      </c>
      <c r="C211" t="s">
        <v>820</v>
      </c>
      <c r="D211" t="s">
        <v>422</v>
      </c>
      <c r="E211">
        <v>5</v>
      </c>
      <c r="F211">
        <v>4634</v>
      </c>
      <c r="G211">
        <v>23170</v>
      </c>
      <c r="H211" s="6"/>
      <c r="I211" s="6"/>
      <c r="J211" s="6"/>
      <c r="K211" s="6"/>
      <c r="L211" s="6"/>
    </row>
    <row r="212" spans="1:12" ht="30">
      <c r="A212" s="230" t="s">
        <v>594</v>
      </c>
      <c r="B212" s="230" t="s">
        <v>594</v>
      </c>
      <c r="C212" t="s">
        <v>595</v>
      </c>
      <c r="D212" t="s">
        <v>422</v>
      </c>
      <c r="E212">
        <v>18</v>
      </c>
      <c r="F212">
        <v>32.36</v>
      </c>
      <c r="G212">
        <v>582.48</v>
      </c>
      <c r="H212" s="6"/>
      <c r="I212" s="6"/>
      <c r="J212" s="6"/>
      <c r="K212" s="6"/>
      <c r="L212" s="6"/>
    </row>
    <row r="213" spans="1:12" ht="30">
      <c r="A213" s="230" t="s">
        <v>596</v>
      </c>
      <c r="B213" s="230" t="s">
        <v>596</v>
      </c>
      <c r="C213" t="s">
        <v>597</v>
      </c>
      <c r="D213" t="s">
        <v>422</v>
      </c>
      <c r="E213">
        <v>18</v>
      </c>
      <c r="F213">
        <v>16.079999999999998</v>
      </c>
      <c r="G213">
        <v>289.43999999999994</v>
      </c>
      <c r="H213" s="6"/>
      <c r="I213" s="6"/>
      <c r="J213" s="6"/>
      <c r="K213" s="6"/>
      <c r="L213" s="6"/>
    </row>
    <row r="214" spans="1:12" ht="30">
      <c r="A214" s="230" t="s">
        <v>825</v>
      </c>
      <c r="B214" s="230" t="s">
        <v>825</v>
      </c>
      <c r="C214" t="s">
        <v>826</v>
      </c>
      <c r="D214" t="s">
        <v>422</v>
      </c>
      <c r="E214">
        <v>18</v>
      </c>
      <c r="F214">
        <v>54.04</v>
      </c>
      <c r="G214">
        <v>972.72</v>
      </c>
      <c r="H214" s="6"/>
      <c r="I214" s="6"/>
      <c r="J214" s="6"/>
      <c r="K214" s="6"/>
      <c r="L214" s="6"/>
    </row>
    <row r="215" spans="1:12" ht="30">
      <c r="A215" s="230" t="s">
        <v>596</v>
      </c>
      <c r="B215" s="230" t="s">
        <v>828</v>
      </c>
      <c r="C215" t="s">
        <v>829</v>
      </c>
      <c r="D215" t="s">
        <v>422</v>
      </c>
      <c r="E215">
        <v>18</v>
      </c>
      <c r="F215">
        <v>5.48</v>
      </c>
      <c r="G215">
        <v>98.640000000000015</v>
      </c>
      <c r="H215" s="6"/>
      <c r="I215" s="6"/>
      <c r="J215" s="6"/>
      <c r="K215" s="6"/>
      <c r="L215" s="6"/>
    </row>
    <row r="216" spans="1:12" ht="30">
      <c r="A216" s="230" t="s">
        <v>831</v>
      </c>
      <c r="B216" s="230" t="s">
        <v>832</v>
      </c>
      <c r="C216" t="s">
        <v>833</v>
      </c>
      <c r="D216" t="s">
        <v>422</v>
      </c>
      <c r="E216">
        <v>18</v>
      </c>
      <c r="F216">
        <v>26.87</v>
      </c>
      <c r="G216">
        <v>483.66</v>
      </c>
      <c r="H216" s="6"/>
      <c r="I216" s="6"/>
      <c r="J216" s="6"/>
      <c r="K216" s="6"/>
      <c r="L216" s="6"/>
    </row>
    <row r="217" spans="1:12" ht="30">
      <c r="A217" s="230" t="s">
        <v>598</v>
      </c>
      <c r="B217" s="230" t="s">
        <v>599</v>
      </c>
      <c r="C217" t="s">
        <v>600</v>
      </c>
      <c r="D217" t="s">
        <v>422</v>
      </c>
      <c r="E217">
        <v>18</v>
      </c>
      <c r="F217">
        <v>3.05</v>
      </c>
      <c r="G217">
        <v>54.9</v>
      </c>
      <c r="H217" s="6"/>
      <c r="I217" s="6"/>
      <c r="J217" s="6"/>
      <c r="K217" s="6"/>
      <c r="L217" s="6"/>
    </row>
    <row r="218" spans="1:12" ht="30">
      <c r="A218" s="230" t="s">
        <v>601</v>
      </c>
      <c r="B218" s="230" t="s">
        <v>602</v>
      </c>
      <c r="C218" t="s">
        <v>603</v>
      </c>
      <c r="D218" t="s">
        <v>422</v>
      </c>
      <c r="E218">
        <v>18</v>
      </c>
      <c r="F218">
        <v>5.86</v>
      </c>
      <c r="G218">
        <v>105.48</v>
      </c>
      <c r="H218" s="6"/>
      <c r="I218" s="6"/>
      <c r="J218" s="6"/>
      <c r="K218" s="6"/>
      <c r="L218" s="6"/>
    </row>
    <row r="219" spans="1:12" ht="30">
      <c r="A219" s="230" t="s">
        <v>837</v>
      </c>
      <c r="B219" s="230" t="s">
        <v>838</v>
      </c>
      <c r="C219" t="s">
        <v>839</v>
      </c>
      <c r="D219" t="s">
        <v>422</v>
      </c>
      <c r="E219">
        <v>18</v>
      </c>
      <c r="F219">
        <v>11.76</v>
      </c>
      <c r="G219">
        <v>211.68</v>
      </c>
      <c r="H219" s="6"/>
      <c r="I219" s="6"/>
      <c r="J219" s="6"/>
      <c r="K219" s="6"/>
      <c r="L219" s="6"/>
    </row>
    <row r="220" spans="1:12" ht="30">
      <c r="A220" s="230" t="s">
        <v>841</v>
      </c>
      <c r="B220" s="230" t="s">
        <v>842</v>
      </c>
      <c r="C220" t="s">
        <v>843</v>
      </c>
      <c r="D220" t="s">
        <v>422</v>
      </c>
      <c r="E220">
        <v>18</v>
      </c>
      <c r="F220">
        <v>25.95</v>
      </c>
      <c r="G220">
        <v>467.09999999999997</v>
      </c>
      <c r="H220" s="6"/>
      <c r="I220" s="6"/>
      <c r="J220" s="6"/>
      <c r="K220" s="6"/>
      <c r="L220" s="6"/>
    </row>
    <row r="221" spans="1:12" ht="30">
      <c r="A221" s="230" t="s">
        <v>845</v>
      </c>
      <c r="B221" s="230" t="s">
        <v>846</v>
      </c>
      <c r="C221" t="s">
        <v>847</v>
      </c>
      <c r="D221" t="s">
        <v>381</v>
      </c>
      <c r="E221">
        <v>10</v>
      </c>
      <c r="F221">
        <v>72.89</v>
      </c>
      <c r="G221">
        <v>728.9</v>
      </c>
      <c r="H221" s="6"/>
      <c r="I221" s="6"/>
      <c r="J221" s="6"/>
      <c r="K221" s="6"/>
      <c r="L221" s="6"/>
    </row>
    <row r="222" spans="1:12" ht="90">
      <c r="A222" s="230" t="s">
        <v>604</v>
      </c>
      <c r="B222" s="230" t="s">
        <v>605</v>
      </c>
      <c r="C222" t="s">
        <v>606</v>
      </c>
      <c r="D222" t="s">
        <v>381</v>
      </c>
      <c r="E222">
        <v>100</v>
      </c>
      <c r="F222">
        <v>83.66</v>
      </c>
      <c r="G222">
        <v>8366</v>
      </c>
      <c r="H222" s="6"/>
      <c r="I222" s="6"/>
      <c r="J222" s="6"/>
      <c r="K222" s="6"/>
      <c r="L222" s="6"/>
    </row>
    <row r="223" spans="1:12" ht="90">
      <c r="A223" s="230" t="s">
        <v>607</v>
      </c>
      <c r="B223" s="230" t="s">
        <v>608</v>
      </c>
      <c r="C223" t="s">
        <v>609</v>
      </c>
      <c r="D223" t="s">
        <v>381</v>
      </c>
      <c r="E223">
        <v>100</v>
      </c>
      <c r="F223">
        <v>40.08</v>
      </c>
      <c r="G223">
        <v>4008</v>
      </c>
      <c r="H223" s="6"/>
      <c r="I223" s="6"/>
      <c r="J223" s="6"/>
      <c r="K223" s="6"/>
      <c r="L223" s="6"/>
    </row>
    <row r="224" spans="1:12" ht="90">
      <c r="A224" s="230" t="s">
        <v>610</v>
      </c>
      <c r="B224" s="230" t="s">
        <v>851</v>
      </c>
      <c r="C224" t="s">
        <v>852</v>
      </c>
      <c r="D224" t="s">
        <v>381</v>
      </c>
      <c r="E224">
        <v>100</v>
      </c>
      <c r="F224">
        <v>125.8</v>
      </c>
      <c r="G224">
        <v>12580</v>
      </c>
      <c r="H224" s="6"/>
      <c r="I224" s="6"/>
      <c r="J224" s="6"/>
      <c r="K224" s="6"/>
      <c r="L224" s="6"/>
    </row>
    <row r="225" spans="1:12" ht="90">
      <c r="A225" s="230" t="s">
        <v>854</v>
      </c>
      <c r="B225" s="230" t="s">
        <v>611</v>
      </c>
      <c r="C225" t="s">
        <v>612</v>
      </c>
      <c r="D225" t="s">
        <v>381</v>
      </c>
      <c r="E225">
        <v>100</v>
      </c>
      <c r="F225">
        <v>61.65</v>
      </c>
      <c r="G225">
        <v>6165</v>
      </c>
      <c r="H225" s="6"/>
      <c r="I225" s="6"/>
      <c r="J225" s="6"/>
      <c r="K225" s="6"/>
      <c r="L225" s="6"/>
    </row>
    <row r="226" spans="1:12" ht="90">
      <c r="A226" s="230" t="s">
        <v>613</v>
      </c>
      <c r="B226" s="230" t="s">
        <v>614</v>
      </c>
      <c r="C226" t="s">
        <v>615</v>
      </c>
      <c r="D226" t="s">
        <v>381</v>
      </c>
      <c r="E226">
        <v>100</v>
      </c>
      <c r="F226">
        <v>104.02</v>
      </c>
      <c r="G226">
        <v>10402</v>
      </c>
      <c r="H226" s="6"/>
      <c r="I226" s="6"/>
      <c r="J226" s="6"/>
      <c r="K226" s="6"/>
      <c r="L226" s="6"/>
    </row>
    <row r="227" spans="1:12" ht="90">
      <c r="A227" s="230" t="s">
        <v>857</v>
      </c>
      <c r="B227" s="230" t="s">
        <v>858</v>
      </c>
      <c r="C227" t="s">
        <v>859</v>
      </c>
      <c r="D227" t="s">
        <v>381</v>
      </c>
      <c r="E227">
        <v>10</v>
      </c>
      <c r="F227">
        <v>202.27</v>
      </c>
      <c r="G227">
        <v>2022.7</v>
      </c>
      <c r="H227" s="6"/>
      <c r="I227" s="6"/>
      <c r="J227" s="6"/>
      <c r="K227" s="6"/>
      <c r="L227" s="6"/>
    </row>
    <row r="228" spans="1:12" ht="90">
      <c r="A228" s="230" t="s">
        <v>861</v>
      </c>
      <c r="B228" s="230" t="s">
        <v>862</v>
      </c>
      <c r="C228" t="s">
        <v>863</v>
      </c>
      <c r="D228" t="s">
        <v>381</v>
      </c>
      <c r="E228">
        <v>10</v>
      </c>
      <c r="F228">
        <v>98.27</v>
      </c>
      <c r="G228">
        <v>982.69999999999993</v>
      </c>
      <c r="H228" s="6"/>
      <c r="I228" s="6"/>
      <c r="J228" s="6"/>
      <c r="K228" s="6"/>
      <c r="L228" s="6"/>
    </row>
    <row r="229" spans="1:12" ht="90">
      <c r="A229" s="230" t="s">
        <v>865</v>
      </c>
      <c r="B229" s="230" t="s">
        <v>866</v>
      </c>
      <c r="C229" t="s">
        <v>867</v>
      </c>
      <c r="D229" t="s">
        <v>381</v>
      </c>
      <c r="E229">
        <v>10</v>
      </c>
      <c r="F229">
        <v>305.5</v>
      </c>
      <c r="G229">
        <v>3055</v>
      </c>
      <c r="H229" s="6"/>
      <c r="I229" s="6"/>
      <c r="J229" s="6"/>
      <c r="K229" s="6"/>
      <c r="L229" s="6"/>
    </row>
    <row r="230" spans="1:12" ht="30">
      <c r="A230" s="230" t="s">
        <v>869</v>
      </c>
      <c r="B230" s="230" t="s">
        <v>870</v>
      </c>
      <c r="C230" t="s">
        <v>871</v>
      </c>
      <c r="D230" t="s">
        <v>381</v>
      </c>
      <c r="E230">
        <v>10</v>
      </c>
      <c r="F230">
        <v>71.260000000000005</v>
      </c>
      <c r="G230">
        <v>712.6</v>
      </c>
      <c r="H230" s="6"/>
      <c r="I230" s="6"/>
      <c r="J230" s="6"/>
      <c r="K230" s="6"/>
      <c r="L230" s="6"/>
    </row>
    <row r="231" spans="1:12" ht="30">
      <c r="A231" s="230" t="s">
        <v>873</v>
      </c>
      <c r="B231" s="230" t="s">
        <v>874</v>
      </c>
      <c r="C231" t="s">
        <v>875</v>
      </c>
      <c r="D231" t="s">
        <v>381</v>
      </c>
      <c r="E231">
        <v>10</v>
      </c>
      <c r="F231">
        <v>103.48</v>
      </c>
      <c r="G231">
        <v>1034.8</v>
      </c>
      <c r="H231" s="6"/>
      <c r="I231" s="6"/>
      <c r="J231" s="6"/>
      <c r="K231" s="6"/>
      <c r="L231" s="6"/>
    </row>
    <row r="232" spans="1:12" ht="30">
      <c r="A232" s="230" t="s">
        <v>877</v>
      </c>
      <c r="B232" s="230" t="s">
        <v>878</v>
      </c>
      <c r="C232" t="s">
        <v>879</v>
      </c>
      <c r="D232" t="s">
        <v>381</v>
      </c>
      <c r="E232">
        <v>10</v>
      </c>
      <c r="F232">
        <v>139.74</v>
      </c>
      <c r="G232">
        <v>1397.4</v>
      </c>
      <c r="H232" s="6"/>
      <c r="I232" s="6"/>
      <c r="J232" s="6"/>
      <c r="K232" s="6"/>
      <c r="L232" s="6"/>
    </row>
    <row r="233" spans="1:12" ht="90">
      <c r="A233" s="230" t="s">
        <v>616</v>
      </c>
      <c r="B233" s="230" t="s">
        <v>617</v>
      </c>
      <c r="C233" t="s">
        <v>618</v>
      </c>
      <c r="D233" t="s">
        <v>381</v>
      </c>
      <c r="E233">
        <v>120</v>
      </c>
      <c r="F233">
        <v>2.4300000000000002</v>
      </c>
      <c r="G233">
        <v>291.60000000000002</v>
      </c>
      <c r="H233" s="6"/>
      <c r="I233" s="6"/>
      <c r="J233" s="6"/>
      <c r="K233" s="6"/>
      <c r="L233" s="6"/>
    </row>
    <row r="234" spans="1:12" ht="90">
      <c r="A234" s="230" t="s">
        <v>619</v>
      </c>
      <c r="B234" s="230" t="s">
        <v>617</v>
      </c>
      <c r="C234" t="s">
        <v>620</v>
      </c>
      <c r="D234" t="s">
        <v>381</v>
      </c>
      <c r="E234">
        <v>120</v>
      </c>
      <c r="F234">
        <v>2.37</v>
      </c>
      <c r="G234">
        <v>284.40000000000003</v>
      </c>
      <c r="H234" s="6"/>
      <c r="I234" s="6"/>
      <c r="J234" s="6"/>
      <c r="K234" s="6"/>
      <c r="L234" s="6"/>
    </row>
    <row r="235" spans="1:12" ht="90">
      <c r="A235" s="230" t="s">
        <v>621</v>
      </c>
      <c r="B235" s="230" t="s">
        <v>617</v>
      </c>
      <c r="C235" t="s">
        <v>622</v>
      </c>
      <c r="D235" t="s">
        <v>381</v>
      </c>
      <c r="E235">
        <v>120</v>
      </c>
      <c r="F235">
        <v>2.34</v>
      </c>
      <c r="G235">
        <v>280.79999999999995</v>
      </c>
      <c r="H235" s="6"/>
      <c r="I235" s="6"/>
      <c r="J235" s="6"/>
      <c r="K235" s="6"/>
      <c r="L235" s="6"/>
    </row>
    <row r="236" spans="1:12" ht="90">
      <c r="A236" s="230" t="s">
        <v>623</v>
      </c>
      <c r="B236" s="230" t="s">
        <v>617</v>
      </c>
      <c r="C236" t="s">
        <v>624</v>
      </c>
      <c r="D236" t="s">
        <v>381</v>
      </c>
      <c r="E236">
        <v>120</v>
      </c>
      <c r="F236">
        <v>3.13</v>
      </c>
      <c r="G236">
        <v>375.59999999999997</v>
      </c>
      <c r="H236" s="6"/>
      <c r="I236" s="6"/>
      <c r="J236" s="6"/>
      <c r="K236" s="6"/>
      <c r="L236" s="6"/>
    </row>
    <row r="237" spans="1:12" ht="90">
      <c r="A237" s="230" t="s">
        <v>625</v>
      </c>
      <c r="B237" s="230" t="s">
        <v>617</v>
      </c>
      <c r="C237" t="s">
        <v>626</v>
      </c>
      <c r="D237" t="s">
        <v>381</v>
      </c>
      <c r="E237">
        <v>120</v>
      </c>
      <c r="F237">
        <v>4.05</v>
      </c>
      <c r="G237">
        <v>486</v>
      </c>
      <c r="H237" s="6"/>
      <c r="I237" s="6"/>
      <c r="J237" s="6"/>
      <c r="K237" s="6"/>
      <c r="L237" s="6"/>
    </row>
    <row r="238" spans="1:12" ht="45">
      <c r="A238" s="230" t="s">
        <v>888</v>
      </c>
      <c r="B238" s="230" t="s">
        <v>889</v>
      </c>
      <c r="C238" t="s">
        <v>890</v>
      </c>
      <c r="D238" t="s">
        <v>358</v>
      </c>
      <c r="E238">
        <v>100</v>
      </c>
      <c r="F238">
        <v>12.5</v>
      </c>
      <c r="G238">
        <v>1250</v>
      </c>
      <c r="H238" s="6"/>
      <c r="I238" s="6"/>
      <c r="J238" s="6"/>
      <c r="K238" s="6"/>
      <c r="L238" s="6"/>
    </row>
    <row r="239" spans="1:12" ht="45">
      <c r="A239" s="230" t="s">
        <v>892</v>
      </c>
      <c r="B239" s="230" t="s">
        <v>893</v>
      </c>
      <c r="C239" t="s">
        <v>894</v>
      </c>
      <c r="D239" t="s">
        <v>358</v>
      </c>
      <c r="E239">
        <v>100</v>
      </c>
      <c r="F239">
        <v>12.58</v>
      </c>
      <c r="G239">
        <v>1258</v>
      </c>
      <c r="H239" s="6"/>
      <c r="I239" s="6"/>
      <c r="J239" s="6"/>
      <c r="K239" s="6"/>
      <c r="L239" s="6"/>
    </row>
    <row r="240" spans="1:12" ht="45">
      <c r="A240" s="230" t="s">
        <v>627</v>
      </c>
      <c r="B240" s="230" t="s">
        <v>628</v>
      </c>
      <c r="C240" t="s">
        <v>629</v>
      </c>
      <c r="D240" t="s">
        <v>358</v>
      </c>
      <c r="E240">
        <v>100</v>
      </c>
      <c r="F240">
        <v>13.12</v>
      </c>
      <c r="G240">
        <v>1312</v>
      </c>
      <c r="H240" s="6"/>
      <c r="I240" s="6"/>
      <c r="J240" s="6"/>
      <c r="K240" s="6"/>
      <c r="L240" s="6"/>
    </row>
    <row r="241" spans="1:12" ht="15">
      <c r="A241" s="230" t="s">
        <v>630</v>
      </c>
      <c r="B241" s="230" t="s">
        <v>631</v>
      </c>
      <c r="C241" t="s">
        <v>206</v>
      </c>
      <c r="D241" t="s">
        <v>422</v>
      </c>
      <c r="E241">
        <v>50</v>
      </c>
      <c r="F241">
        <v>43.15</v>
      </c>
      <c r="G241">
        <v>2157.5</v>
      </c>
      <c r="H241" s="6"/>
      <c r="I241" s="6"/>
      <c r="J241" s="6"/>
      <c r="K241" s="6"/>
      <c r="L241" s="6"/>
    </row>
    <row r="242" spans="1:12" ht="15">
      <c r="A242" s="230" t="s">
        <v>632</v>
      </c>
      <c r="B242" s="230" t="s">
        <v>633</v>
      </c>
      <c r="C242" t="s">
        <v>206</v>
      </c>
      <c r="D242" t="s">
        <v>422</v>
      </c>
      <c r="E242">
        <v>50</v>
      </c>
      <c r="F242">
        <v>40.93</v>
      </c>
      <c r="G242">
        <v>2046.5</v>
      </c>
      <c r="H242" s="6"/>
      <c r="I242" s="6"/>
      <c r="J242" s="6"/>
      <c r="K242" s="6"/>
      <c r="L242" s="6"/>
    </row>
    <row r="243" spans="1:12" ht="60">
      <c r="A243" s="230" t="s">
        <v>634</v>
      </c>
      <c r="B243" s="230" t="s">
        <v>635</v>
      </c>
      <c r="C243" t="s">
        <v>206</v>
      </c>
      <c r="D243" t="s">
        <v>422</v>
      </c>
      <c r="E243">
        <v>25</v>
      </c>
      <c r="F243">
        <v>549.5</v>
      </c>
      <c r="G243">
        <v>13737.5</v>
      </c>
      <c r="H243" s="6"/>
      <c r="I243" s="6"/>
      <c r="J243" s="6"/>
      <c r="K243" s="6"/>
      <c r="L243" s="6"/>
    </row>
    <row r="244" spans="1:12" ht="60">
      <c r="A244" s="230" t="s">
        <v>634</v>
      </c>
      <c r="B244" s="230" t="s">
        <v>636</v>
      </c>
      <c r="C244" t="s">
        <v>206</v>
      </c>
      <c r="D244" t="s">
        <v>422</v>
      </c>
      <c r="E244">
        <v>10</v>
      </c>
      <c r="F244">
        <v>490</v>
      </c>
      <c r="G244">
        <v>4900</v>
      </c>
      <c r="H244" s="6"/>
      <c r="I244" s="6"/>
      <c r="J244" s="6"/>
      <c r="K244" s="6"/>
      <c r="L244" s="6"/>
    </row>
    <row r="245" spans="1:12" ht="15">
      <c r="A245" s="230" t="s">
        <v>637</v>
      </c>
      <c r="B245" s="230" t="s">
        <v>638</v>
      </c>
      <c r="C245" t="s">
        <v>206</v>
      </c>
      <c r="D245" t="s">
        <v>381</v>
      </c>
      <c r="E245">
        <v>50</v>
      </c>
      <c r="F245">
        <v>64.92</v>
      </c>
      <c r="G245">
        <v>3246</v>
      </c>
      <c r="H245" s="6"/>
      <c r="I245" s="6"/>
      <c r="J245" s="6"/>
      <c r="K245" s="6"/>
      <c r="L245" s="6"/>
    </row>
    <row r="246" spans="1:12" ht="30">
      <c r="A246" s="230" t="s">
        <v>639</v>
      </c>
      <c r="B246" s="230" t="s">
        <v>640</v>
      </c>
      <c r="C246" t="s">
        <v>206</v>
      </c>
      <c r="D246" t="s">
        <v>381</v>
      </c>
      <c r="E246">
        <v>50</v>
      </c>
      <c r="F246">
        <v>137.33000000000001</v>
      </c>
      <c r="G246">
        <v>6866.5000000000009</v>
      </c>
      <c r="H246" s="6"/>
      <c r="I246" s="6"/>
      <c r="J246" s="6"/>
      <c r="K246" s="6"/>
      <c r="L246" s="6"/>
    </row>
    <row r="247" spans="1:12" ht="30">
      <c r="A247" s="230" t="s">
        <v>641</v>
      </c>
      <c r="B247" s="230" t="s">
        <v>642</v>
      </c>
      <c r="C247" t="s">
        <v>206</v>
      </c>
      <c r="D247" t="s">
        <v>381</v>
      </c>
      <c r="E247">
        <v>50</v>
      </c>
      <c r="F247">
        <v>178.12</v>
      </c>
      <c r="G247">
        <v>8906</v>
      </c>
      <c r="H247" s="6"/>
      <c r="I247" s="6"/>
      <c r="J247" s="6"/>
      <c r="K247" s="6"/>
      <c r="L247" s="6"/>
    </row>
    <row r="248" spans="1:12" ht="30">
      <c r="A248" s="230" t="s">
        <v>643</v>
      </c>
      <c r="B248" s="230" t="s">
        <v>644</v>
      </c>
      <c r="C248" t="s">
        <v>645</v>
      </c>
      <c r="D248" t="s">
        <v>646</v>
      </c>
      <c r="E248">
        <v>1</v>
      </c>
      <c r="F248">
        <v>529.45000000000005</v>
      </c>
      <c r="G248">
        <v>529.45000000000005</v>
      </c>
      <c r="H248" s="6"/>
      <c r="I248" s="6"/>
      <c r="J248" s="6"/>
      <c r="K248" s="6"/>
      <c r="L248" s="6"/>
    </row>
    <row r="249" spans="1:12" ht="30">
      <c r="A249" s="230" t="s">
        <v>647</v>
      </c>
      <c r="B249" s="230" t="s">
        <v>648</v>
      </c>
      <c r="C249" t="s">
        <v>206</v>
      </c>
      <c r="D249" t="s">
        <v>422</v>
      </c>
      <c r="E249">
        <v>10</v>
      </c>
      <c r="F249">
        <v>233.62</v>
      </c>
      <c r="G249">
        <v>2336.1999999999998</v>
      </c>
      <c r="H249" s="6"/>
      <c r="I249" s="6"/>
      <c r="J249" s="6"/>
      <c r="K249" s="6"/>
      <c r="L249" s="6"/>
    </row>
    <row r="250" spans="1:12" ht="30">
      <c r="A250" s="230" t="s">
        <v>906</v>
      </c>
      <c r="B250" s="230" t="s">
        <v>648</v>
      </c>
      <c r="C250" t="s">
        <v>206</v>
      </c>
      <c r="D250" t="s">
        <v>422</v>
      </c>
      <c r="E250">
        <v>1</v>
      </c>
      <c r="F250">
        <v>539.13</v>
      </c>
      <c r="G250">
        <v>539.13</v>
      </c>
      <c r="H250" s="6"/>
      <c r="I250" s="6"/>
      <c r="J250" s="6"/>
      <c r="K250" s="6"/>
      <c r="L250" s="6"/>
    </row>
    <row r="251" spans="1:12" ht="30">
      <c r="A251" s="230" t="s">
        <v>908</v>
      </c>
      <c r="B251" s="230" t="s">
        <v>648</v>
      </c>
      <c r="C251" t="s">
        <v>206</v>
      </c>
      <c r="D251" t="s">
        <v>422</v>
      </c>
      <c r="E251">
        <v>1</v>
      </c>
      <c r="F251">
        <v>529.76</v>
      </c>
      <c r="G251">
        <v>529.76</v>
      </c>
      <c r="H251" s="6"/>
      <c r="I251" s="6"/>
      <c r="J251" s="6"/>
      <c r="K251" s="6"/>
      <c r="L251" s="6"/>
    </row>
    <row r="252" spans="1:12" ht="30">
      <c r="A252" s="230" t="s">
        <v>649</v>
      </c>
      <c r="B252" s="230" t="s">
        <v>650</v>
      </c>
      <c r="C252" t="s">
        <v>206</v>
      </c>
      <c r="D252" t="s">
        <v>422</v>
      </c>
      <c r="E252">
        <v>10</v>
      </c>
      <c r="F252">
        <v>720.4</v>
      </c>
      <c r="G252">
        <v>7204</v>
      </c>
      <c r="H252" s="6"/>
      <c r="I252" s="6"/>
      <c r="J252" s="6"/>
      <c r="K252" s="6"/>
      <c r="L252" s="6"/>
    </row>
    <row r="253" spans="1:12" ht="15">
      <c r="A253" s="230" t="s">
        <v>651</v>
      </c>
      <c r="B253" s="230" t="s">
        <v>652</v>
      </c>
      <c r="C253" t="s">
        <v>206</v>
      </c>
      <c r="D253" t="s">
        <v>422</v>
      </c>
      <c r="E253">
        <v>100</v>
      </c>
      <c r="F253">
        <v>5.9</v>
      </c>
      <c r="G253">
        <v>590</v>
      </c>
      <c r="H253" s="6"/>
      <c r="I253" s="6"/>
      <c r="J253" s="6"/>
      <c r="K253" s="6"/>
      <c r="L253" s="6"/>
    </row>
    <row r="254" spans="1:12" ht="15">
      <c r="A254" s="230" t="s">
        <v>653</v>
      </c>
      <c r="B254" s="230" t="s">
        <v>654</v>
      </c>
      <c r="C254" t="s">
        <v>206</v>
      </c>
      <c r="D254" t="s">
        <v>422</v>
      </c>
      <c r="E254">
        <v>5</v>
      </c>
      <c r="F254">
        <v>324.16000000000003</v>
      </c>
      <c r="G254">
        <v>1620.8000000000002</v>
      </c>
      <c r="H254" s="6"/>
      <c r="I254" s="6"/>
      <c r="J254" s="6"/>
      <c r="K254" s="6"/>
      <c r="L254" s="6"/>
    </row>
    <row r="255" spans="1:12" ht="15">
      <c r="A255" s="230" t="s">
        <v>655</v>
      </c>
      <c r="B255" s="230" t="s">
        <v>656</v>
      </c>
      <c r="C255" t="s">
        <v>657</v>
      </c>
      <c r="D255" t="s">
        <v>422</v>
      </c>
      <c r="E255">
        <v>5</v>
      </c>
      <c r="F255">
        <v>55.99</v>
      </c>
      <c r="G255">
        <v>279.95</v>
      </c>
      <c r="H255" s="6"/>
      <c r="I255" s="6"/>
      <c r="J255" s="6"/>
      <c r="K255" s="6"/>
      <c r="L255" s="6"/>
    </row>
    <row r="256" spans="1:12" ht="15">
      <c r="A256" s="230" t="s">
        <v>658</v>
      </c>
      <c r="B256" s="230" t="s">
        <v>656</v>
      </c>
      <c r="C256" t="s">
        <v>659</v>
      </c>
      <c r="D256" t="s">
        <v>422</v>
      </c>
      <c r="E256">
        <v>5</v>
      </c>
      <c r="F256">
        <v>95.18</v>
      </c>
      <c r="G256">
        <v>475.90000000000003</v>
      </c>
      <c r="H256" s="6"/>
      <c r="I256" s="6"/>
      <c r="J256" s="6"/>
      <c r="K256" s="6"/>
      <c r="L256" s="6"/>
    </row>
    <row r="257" spans="1:12" ht="30">
      <c r="A257" s="230" t="s">
        <v>818</v>
      </c>
      <c r="B257" s="230" t="s">
        <v>916</v>
      </c>
      <c r="C257" t="s">
        <v>206</v>
      </c>
      <c r="D257" t="s">
        <v>422</v>
      </c>
      <c r="E257">
        <v>1</v>
      </c>
      <c r="F257">
        <v>8350</v>
      </c>
      <c r="G257">
        <v>8350</v>
      </c>
      <c r="H257" s="6"/>
      <c r="I257" s="6"/>
      <c r="J257" s="6"/>
      <c r="K257" s="6"/>
      <c r="L257" s="6"/>
    </row>
    <row r="258" spans="1:12" ht="15">
      <c r="A258" s="230" t="s">
        <v>660</v>
      </c>
      <c r="B258" s="230" t="s">
        <v>661</v>
      </c>
      <c r="C258" t="s">
        <v>206</v>
      </c>
      <c r="D258" t="s">
        <v>422</v>
      </c>
      <c r="E258">
        <v>5</v>
      </c>
      <c r="F258">
        <v>90.22</v>
      </c>
      <c r="G258">
        <v>451.1</v>
      </c>
      <c r="H258" s="6"/>
      <c r="I258" s="6"/>
      <c r="J258" s="6"/>
      <c r="K258" s="6"/>
      <c r="L258" s="6"/>
    </row>
    <row r="259" spans="1:12" ht="30">
      <c r="A259" s="230" t="s">
        <v>919</v>
      </c>
      <c r="B259" s="230" t="s">
        <v>920</v>
      </c>
      <c r="C259" t="s">
        <v>206</v>
      </c>
      <c r="D259" t="s">
        <v>422</v>
      </c>
      <c r="E259">
        <v>1</v>
      </c>
      <c r="F259">
        <v>23553.39</v>
      </c>
      <c r="G259">
        <v>23553.39</v>
      </c>
      <c r="H259" s="6"/>
      <c r="I259" s="6"/>
      <c r="J259" s="6"/>
      <c r="K259" s="6"/>
      <c r="L259" s="6"/>
    </row>
    <row r="260" spans="1:12" ht="60">
      <c r="A260" s="230" t="s">
        <v>818</v>
      </c>
      <c r="B260" s="230" t="s">
        <v>923</v>
      </c>
      <c r="C260" t="s">
        <v>206</v>
      </c>
      <c r="D260" t="s">
        <v>422</v>
      </c>
      <c r="E260">
        <v>1</v>
      </c>
      <c r="F260">
        <v>20257.25</v>
      </c>
      <c r="G260">
        <v>20257.25</v>
      </c>
      <c r="H260" s="6"/>
      <c r="I260" s="6"/>
      <c r="J260" s="6"/>
      <c r="K260" s="6"/>
      <c r="L260" s="6"/>
    </row>
    <row r="261" spans="1:12" ht="15">
      <c r="A261" s="230" t="s">
        <v>660</v>
      </c>
      <c r="B261" s="230" t="s">
        <v>662</v>
      </c>
      <c r="C261" t="s">
        <v>206</v>
      </c>
      <c r="D261" t="s">
        <v>422</v>
      </c>
      <c r="E261">
        <v>5</v>
      </c>
      <c r="F261">
        <v>131.77000000000001</v>
      </c>
      <c r="G261">
        <v>658.85</v>
      </c>
      <c r="H261" s="6"/>
      <c r="I261" s="6"/>
      <c r="J261" s="6"/>
      <c r="K261" s="6"/>
      <c r="L261" s="6"/>
    </row>
    <row r="262" spans="1:12" ht="30">
      <c r="A262" s="230" t="s">
        <v>919</v>
      </c>
      <c r="B262" s="230" t="s">
        <v>926</v>
      </c>
      <c r="C262" t="s">
        <v>206</v>
      </c>
      <c r="D262" t="s">
        <v>422</v>
      </c>
      <c r="E262">
        <v>1</v>
      </c>
      <c r="F262">
        <v>40885.760000000002</v>
      </c>
      <c r="G262">
        <v>40885.760000000002</v>
      </c>
      <c r="H262" s="6"/>
      <c r="I262" s="6"/>
      <c r="J262" s="6"/>
      <c r="K262" s="6"/>
      <c r="L262" s="6"/>
    </row>
    <row r="263" spans="1:12" ht="60">
      <c r="A263" s="230" t="s">
        <v>818</v>
      </c>
      <c r="B263" s="230" t="s">
        <v>929</v>
      </c>
      <c r="C263" t="s">
        <v>206</v>
      </c>
      <c r="D263" t="s">
        <v>422</v>
      </c>
      <c r="E263">
        <v>1</v>
      </c>
      <c r="F263">
        <v>33091.68</v>
      </c>
      <c r="G263">
        <v>33091.68</v>
      </c>
      <c r="H263" s="6"/>
      <c r="I263" s="6"/>
      <c r="J263" s="6"/>
      <c r="K263" s="6"/>
      <c r="L263" s="6"/>
    </row>
    <row r="264" spans="1:12" ht="15">
      <c r="A264" s="230" t="s">
        <v>660</v>
      </c>
      <c r="B264" s="230" t="s">
        <v>663</v>
      </c>
      <c r="C264" t="s">
        <v>206</v>
      </c>
      <c r="D264" t="s">
        <v>422</v>
      </c>
      <c r="E264">
        <v>3</v>
      </c>
      <c r="F264">
        <v>213.75</v>
      </c>
      <c r="G264">
        <v>641.25</v>
      </c>
      <c r="H264" s="6"/>
      <c r="I264" s="6"/>
      <c r="J264" s="6"/>
      <c r="K264" s="6"/>
      <c r="L264" s="6"/>
    </row>
    <row r="265" spans="1:12" ht="30">
      <c r="A265" s="230" t="s">
        <v>919</v>
      </c>
      <c r="B265" s="230" t="s">
        <v>932</v>
      </c>
      <c r="C265" t="s">
        <v>206</v>
      </c>
      <c r="D265" t="s">
        <v>422</v>
      </c>
      <c r="E265">
        <v>1</v>
      </c>
      <c r="F265">
        <v>64601.68</v>
      </c>
      <c r="G265">
        <v>64601.68</v>
      </c>
      <c r="H265" s="6"/>
      <c r="I265" s="6"/>
      <c r="J265" s="6"/>
      <c r="K265" s="6"/>
      <c r="L265" s="6"/>
    </row>
    <row r="266" spans="1:12" ht="60">
      <c r="A266" s="230" t="s">
        <v>818</v>
      </c>
      <c r="B266" s="230" t="s">
        <v>935</v>
      </c>
      <c r="C266" t="s">
        <v>936</v>
      </c>
      <c r="D266" t="s">
        <v>422</v>
      </c>
      <c r="E266">
        <v>1</v>
      </c>
      <c r="F266">
        <v>4634</v>
      </c>
      <c r="G266">
        <v>4634</v>
      </c>
      <c r="H266" s="6"/>
      <c r="I266" s="6"/>
      <c r="J266" s="6"/>
      <c r="K266" s="6"/>
      <c r="L266" s="6"/>
    </row>
    <row r="267" spans="1:12" ht="15">
      <c r="A267" s="230" t="s">
        <v>664</v>
      </c>
      <c r="B267" s="230" t="s">
        <v>665</v>
      </c>
      <c r="C267" t="s">
        <v>206</v>
      </c>
      <c r="D267" t="s">
        <v>422</v>
      </c>
      <c r="E267">
        <v>10</v>
      </c>
      <c r="F267">
        <v>279.3</v>
      </c>
      <c r="G267">
        <v>2793</v>
      </c>
      <c r="H267" s="6"/>
      <c r="I267" s="6"/>
      <c r="J267" s="6"/>
      <c r="K267" s="6"/>
      <c r="L267" s="6"/>
    </row>
    <row r="268" spans="1:12" ht="45">
      <c r="A268" s="230" t="s">
        <v>666</v>
      </c>
      <c r="B268" s="230" t="s">
        <v>667</v>
      </c>
      <c r="C268" t="s">
        <v>668</v>
      </c>
      <c r="D268" t="s">
        <v>422</v>
      </c>
      <c r="E268">
        <v>2</v>
      </c>
      <c r="F268">
        <v>116.45</v>
      </c>
      <c r="G268">
        <v>232.9</v>
      </c>
      <c r="H268" s="6"/>
      <c r="I268" s="6"/>
      <c r="J268" s="6"/>
      <c r="K268" s="6"/>
      <c r="L268" s="6"/>
    </row>
    <row r="269" spans="1:12" ht="45">
      <c r="A269" s="230" t="s">
        <v>669</v>
      </c>
      <c r="B269" s="230" t="s">
        <v>670</v>
      </c>
      <c r="C269" t="s">
        <v>671</v>
      </c>
      <c r="D269" t="s">
        <v>422</v>
      </c>
      <c r="E269">
        <v>6</v>
      </c>
      <c r="F269">
        <v>140.04</v>
      </c>
      <c r="G269">
        <v>840.24</v>
      </c>
      <c r="H269" s="6"/>
      <c r="I269" s="6"/>
      <c r="J269" s="6"/>
      <c r="K269" s="6"/>
      <c r="L269" s="6"/>
    </row>
    <row r="270" spans="1:12" ht="75">
      <c r="A270" s="230" t="s">
        <v>672</v>
      </c>
      <c r="B270" s="230" t="s">
        <v>673</v>
      </c>
      <c r="C270" t="s">
        <v>206</v>
      </c>
      <c r="D270" t="s">
        <v>422</v>
      </c>
      <c r="E270">
        <v>1</v>
      </c>
      <c r="F270">
        <v>964.39</v>
      </c>
      <c r="G270">
        <v>964.39</v>
      </c>
      <c r="H270" s="6"/>
      <c r="I270" s="6"/>
      <c r="J270" s="6"/>
      <c r="K270" s="6"/>
      <c r="L270" s="6"/>
    </row>
    <row r="271" spans="1:12" ht="60">
      <c r="A271" s="230" t="s">
        <v>674</v>
      </c>
      <c r="B271" s="230" t="s">
        <v>675</v>
      </c>
      <c r="C271" t="s">
        <v>206</v>
      </c>
      <c r="D271" t="s">
        <v>422</v>
      </c>
      <c r="E271">
        <v>1</v>
      </c>
      <c r="F271">
        <v>4584.38</v>
      </c>
      <c r="G271">
        <v>4584.38</v>
      </c>
      <c r="H271" s="6"/>
      <c r="I271" s="6"/>
      <c r="J271" s="6"/>
      <c r="K271" s="6"/>
      <c r="L271" s="6"/>
    </row>
    <row r="272" spans="1:12" ht="60">
      <c r="A272" s="230" t="s">
        <v>944</v>
      </c>
      <c r="B272" s="230" t="s">
        <v>945</v>
      </c>
      <c r="C272" t="s">
        <v>206</v>
      </c>
      <c r="D272" t="s">
        <v>422</v>
      </c>
      <c r="E272">
        <v>1</v>
      </c>
      <c r="F272">
        <v>7776.07</v>
      </c>
      <c r="G272">
        <v>7776.07</v>
      </c>
      <c r="H272" s="6"/>
      <c r="I272" s="6"/>
      <c r="J272" s="6"/>
      <c r="K272" s="6"/>
      <c r="L272" s="6"/>
    </row>
    <row r="273" spans="1:12" ht="60">
      <c r="A273" s="230" t="s">
        <v>944</v>
      </c>
      <c r="B273" s="230" t="s">
        <v>947</v>
      </c>
      <c r="C273" t="s">
        <v>206</v>
      </c>
      <c r="D273" t="s">
        <v>422</v>
      </c>
      <c r="E273">
        <v>1</v>
      </c>
      <c r="F273">
        <v>5371.89</v>
      </c>
      <c r="G273">
        <v>5371.89</v>
      </c>
      <c r="H273" s="6"/>
      <c r="I273" s="6"/>
      <c r="J273" s="6"/>
      <c r="K273" s="6"/>
      <c r="L273" s="6"/>
    </row>
    <row r="274" spans="1:12" ht="75">
      <c r="A274" s="230" t="s">
        <v>676</v>
      </c>
      <c r="B274" s="230" t="s">
        <v>677</v>
      </c>
      <c r="C274" t="s">
        <v>206</v>
      </c>
      <c r="D274" t="s">
        <v>422</v>
      </c>
      <c r="E274">
        <v>6</v>
      </c>
      <c r="F274">
        <v>911.24</v>
      </c>
      <c r="G274">
        <v>5467.4400000000005</v>
      </c>
      <c r="H274" s="6"/>
      <c r="I274" s="6"/>
      <c r="J274" s="6"/>
      <c r="K274" s="6"/>
      <c r="L274" s="6"/>
    </row>
    <row r="275" spans="1:12" ht="60">
      <c r="A275" s="230" t="s">
        <v>818</v>
      </c>
      <c r="B275" s="230" t="s">
        <v>935</v>
      </c>
      <c r="C275" t="s">
        <v>936</v>
      </c>
      <c r="D275" t="s">
        <v>422</v>
      </c>
      <c r="E275">
        <v>2</v>
      </c>
      <c r="F275">
        <v>4634</v>
      </c>
      <c r="G275">
        <v>9268</v>
      </c>
      <c r="H275" s="6"/>
      <c r="I275" s="6"/>
      <c r="J275" s="6"/>
      <c r="K275" s="6"/>
      <c r="L275" s="6"/>
    </row>
    <row r="276" spans="1:12" ht="60">
      <c r="A276" s="230" t="s">
        <v>952</v>
      </c>
      <c r="B276" s="230" t="s">
        <v>953</v>
      </c>
      <c r="C276" t="s">
        <v>954</v>
      </c>
      <c r="D276" t="s">
        <v>422</v>
      </c>
      <c r="E276">
        <v>20</v>
      </c>
      <c r="F276">
        <v>5355</v>
      </c>
      <c r="G276">
        <v>107100</v>
      </c>
      <c r="H276" s="6"/>
      <c r="I276" s="6"/>
      <c r="J276" s="6"/>
      <c r="K276" s="6"/>
      <c r="L276" s="6"/>
    </row>
    <row r="277" spans="1:12" ht="105">
      <c r="A277" s="230" t="s">
        <v>956</v>
      </c>
      <c r="B277" s="230" t="s">
        <v>957</v>
      </c>
      <c r="C277" t="s">
        <v>206</v>
      </c>
      <c r="D277" t="s">
        <v>422</v>
      </c>
      <c r="E277">
        <v>20</v>
      </c>
      <c r="F277">
        <v>4378.66</v>
      </c>
      <c r="G277">
        <v>87573.2</v>
      </c>
      <c r="H277" s="6"/>
      <c r="I277" s="6"/>
      <c r="J277" s="6"/>
      <c r="K277" s="6"/>
      <c r="L277" s="6"/>
    </row>
    <row r="278" spans="1:12" ht="60">
      <c r="A278" s="230" t="s">
        <v>959</v>
      </c>
      <c r="B278" s="230" t="s">
        <v>960</v>
      </c>
      <c r="C278" t="s">
        <v>206</v>
      </c>
      <c r="D278" t="s">
        <v>422</v>
      </c>
      <c r="E278">
        <v>4</v>
      </c>
      <c r="F278">
        <v>1241.04</v>
      </c>
      <c r="G278">
        <v>4964.16</v>
      </c>
      <c r="H278" s="6"/>
      <c r="I278" s="6"/>
      <c r="J278" s="6"/>
      <c r="K278" s="6"/>
      <c r="L278" s="6"/>
    </row>
    <row r="279" spans="1:12" ht="60">
      <c r="A279" s="230" t="s">
        <v>962</v>
      </c>
      <c r="B279" s="230" t="s">
        <v>963</v>
      </c>
      <c r="C279" t="s">
        <v>206</v>
      </c>
      <c r="D279" t="s">
        <v>422</v>
      </c>
      <c r="E279">
        <v>4</v>
      </c>
      <c r="F279">
        <v>256.06</v>
      </c>
      <c r="G279">
        <v>1024.24</v>
      </c>
      <c r="H279" s="6"/>
      <c r="I279" s="6"/>
      <c r="J279" s="6"/>
      <c r="K279" s="6"/>
      <c r="L279" s="6"/>
    </row>
    <row r="280" spans="1:12" ht="60">
      <c r="A280" s="230" t="s">
        <v>965</v>
      </c>
      <c r="B280" s="230" t="s">
        <v>966</v>
      </c>
      <c r="C280" t="s">
        <v>206</v>
      </c>
      <c r="D280" t="s">
        <v>422</v>
      </c>
      <c r="E280">
        <v>4</v>
      </c>
      <c r="F280">
        <v>1439.44</v>
      </c>
      <c r="G280">
        <v>5757.76</v>
      </c>
      <c r="H280" s="6"/>
      <c r="I280" s="6"/>
      <c r="J280" s="6"/>
      <c r="K280" s="6"/>
      <c r="L280" s="6"/>
    </row>
    <row r="281" spans="1:12" ht="75">
      <c r="A281" s="230" t="s">
        <v>968</v>
      </c>
      <c r="B281" s="230" t="s">
        <v>969</v>
      </c>
      <c r="C281" t="s">
        <v>206</v>
      </c>
      <c r="D281" t="s">
        <v>422</v>
      </c>
      <c r="E281">
        <v>4</v>
      </c>
      <c r="F281">
        <v>180.47</v>
      </c>
      <c r="G281">
        <v>721.88</v>
      </c>
      <c r="H281" s="6"/>
      <c r="I281" s="6"/>
      <c r="J281" s="6"/>
      <c r="K281" s="6"/>
      <c r="L281" s="6"/>
    </row>
    <row r="282" spans="1:12" ht="75">
      <c r="A282" s="230" t="s">
        <v>971</v>
      </c>
      <c r="B282" s="230" t="s">
        <v>972</v>
      </c>
      <c r="C282" t="s">
        <v>206</v>
      </c>
      <c r="D282" t="s">
        <v>422</v>
      </c>
      <c r="E282">
        <v>4</v>
      </c>
      <c r="F282">
        <v>165.17</v>
      </c>
      <c r="G282">
        <v>660.68</v>
      </c>
      <c r="H282" s="6"/>
      <c r="I282" s="6"/>
      <c r="J282" s="6"/>
      <c r="K282" s="6"/>
      <c r="L282" s="6"/>
    </row>
    <row r="283" spans="1:12" ht="60">
      <c r="A283" s="230" t="s">
        <v>974</v>
      </c>
      <c r="B283" s="230" t="s">
        <v>975</v>
      </c>
      <c r="C283" t="s">
        <v>206</v>
      </c>
      <c r="D283" t="s">
        <v>422</v>
      </c>
      <c r="E283">
        <v>20</v>
      </c>
      <c r="F283">
        <v>735.12</v>
      </c>
      <c r="G283">
        <v>14702.4</v>
      </c>
      <c r="H283" s="6"/>
      <c r="I283" s="6"/>
      <c r="J283" s="6"/>
      <c r="K283" s="6"/>
      <c r="L283" s="6"/>
    </row>
    <row r="284" spans="1:12" ht="15">
      <c r="A284" s="230" t="s">
        <v>678</v>
      </c>
      <c r="B284" s="230" t="s">
        <v>679</v>
      </c>
      <c r="C284" t="s">
        <v>680</v>
      </c>
      <c r="D284" t="s">
        <v>422</v>
      </c>
      <c r="E284">
        <v>1</v>
      </c>
      <c r="F284">
        <v>191.35</v>
      </c>
      <c r="G284">
        <v>191.35</v>
      </c>
      <c r="H284" s="6"/>
      <c r="I284" s="6"/>
      <c r="J284" s="6"/>
      <c r="K284" s="6"/>
      <c r="L284" s="6"/>
    </row>
    <row r="285" spans="1:12" ht="15">
      <c r="A285" s="230" t="s">
        <v>681</v>
      </c>
      <c r="B285" s="230" t="s">
        <v>682</v>
      </c>
      <c r="C285" t="s">
        <v>683</v>
      </c>
      <c r="D285" t="s">
        <v>518</v>
      </c>
      <c r="E285">
        <v>1</v>
      </c>
      <c r="F285">
        <v>35.44</v>
      </c>
      <c r="G285">
        <v>35.44</v>
      </c>
      <c r="H285" s="6"/>
      <c r="I285" s="6"/>
      <c r="J285" s="6"/>
      <c r="K285" s="6"/>
      <c r="L285" s="6"/>
    </row>
    <row r="286" spans="1:12" ht="30">
      <c r="A286" s="230" t="s">
        <v>684</v>
      </c>
      <c r="B286" s="230" t="s">
        <v>685</v>
      </c>
      <c r="C286" t="s">
        <v>686</v>
      </c>
      <c r="D286" t="s">
        <v>422</v>
      </c>
      <c r="E286">
        <v>1</v>
      </c>
      <c r="F286">
        <v>91.64</v>
      </c>
      <c r="G286">
        <v>91.64</v>
      </c>
      <c r="H286" s="6"/>
      <c r="I286" s="6"/>
      <c r="J286" s="6"/>
      <c r="K286" s="6"/>
      <c r="L286" s="6"/>
    </row>
    <row r="287" spans="1:12" ht="15">
      <c r="A287" s="230" t="s">
        <v>687</v>
      </c>
      <c r="B287" s="230" t="s">
        <v>688</v>
      </c>
      <c r="C287" t="s">
        <v>689</v>
      </c>
      <c r="D287" t="s">
        <v>422</v>
      </c>
      <c r="E287">
        <v>1</v>
      </c>
      <c r="F287">
        <v>36.36</v>
      </c>
      <c r="G287">
        <v>36.36</v>
      </c>
      <c r="H287" s="6"/>
      <c r="I287" s="6"/>
      <c r="J287" s="6"/>
      <c r="K287" s="6"/>
      <c r="L287" s="6"/>
    </row>
    <row r="288" spans="1:12" ht="15">
      <c r="A288" s="230" t="s">
        <v>982</v>
      </c>
      <c r="B288" s="230" t="s">
        <v>1144</v>
      </c>
      <c r="C288" t="s">
        <v>692</v>
      </c>
      <c r="D288" t="s">
        <v>518</v>
      </c>
      <c r="E288">
        <v>1</v>
      </c>
      <c r="F288">
        <v>47.91</v>
      </c>
      <c r="G288">
        <v>47.91</v>
      </c>
      <c r="L288" s="6"/>
    </row>
    <row r="289" spans="1:12" ht="30">
      <c r="A289" s="230" t="s">
        <v>985</v>
      </c>
      <c r="B289" s="230" t="s">
        <v>986</v>
      </c>
      <c r="C289" t="s">
        <v>987</v>
      </c>
      <c r="D289" t="s">
        <v>422</v>
      </c>
      <c r="E289">
        <v>2</v>
      </c>
      <c r="F289">
        <v>6565.82</v>
      </c>
      <c r="G289">
        <v>13131.64</v>
      </c>
      <c r="L289" s="6"/>
    </row>
    <row r="290" spans="1:12" ht="30">
      <c r="A290" s="230" t="s">
        <v>989</v>
      </c>
      <c r="B290" s="230" t="s">
        <v>990</v>
      </c>
      <c r="C290" t="s">
        <v>987</v>
      </c>
      <c r="D290" t="s">
        <v>422</v>
      </c>
      <c r="E290">
        <v>2</v>
      </c>
      <c r="F290">
        <v>3115.57</v>
      </c>
      <c r="G290">
        <v>6231.14</v>
      </c>
      <c r="L290" s="6"/>
    </row>
    <row r="291" spans="1:12" ht="30">
      <c r="A291" s="230" t="s">
        <v>992</v>
      </c>
      <c r="B291" s="230" t="s">
        <v>993</v>
      </c>
      <c r="C291" t="s">
        <v>987</v>
      </c>
      <c r="D291" t="s">
        <v>422</v>
      </c>
      <c r="E291">
        <v>3</v>
      </c>
      <c r="F291">
        <v>2019.65</v>
      </c>
      <c r="G291">
        <v>6058.9500000000007</v>
      </c>
      <c r="L291" s="6"/>
    </row>
    <row r="292" spans="1:12" ht="30">
      <c r="A292" s="230" t="s">
        <v>995</v>
      </c>
      <c r="B292" s="230" t="s">
        <v>996</v>
      </c>
      <c r="C292" t="s">
        <v>987</v>
      </c>
      <c r="D292" t="s">
        <v>422</v>
      </c>
      <c r="E292">
        <v>10</v>
      </c>
      <c r="F292">
        <v>24.67</v>
      </c>
      <c r="G292">
        <v>246.70000000000002</v>
      </c>
      <c r="L292" s="6"/>
    </row>
    <row r="293" spans="1:12" ht="45">
      <c r="A293" s="230" t="s">
        <v>998</v>
      </c>
      <c r="B293" s="230" t="s">
        <v>999</v>
      </c>
      <c r="C293" t="s">
        <v>987</v>
      </c>
      <c r="D293" t="s">
        <v>422</v>
      </c>
      <c r="E293">
        <v>2</v>
      </c>
      <c r="F293">
        <v>4966.1099999999997</v>
      </c>
      <c r="G293">
        <v>9932.2199999999993</v>
      </c>
      <c r="L293" s="6"/>
    </row>
    <row r="294" spans="1:12" ht="30">
      <c r="A294" s="230" t="s">
        <v>1001</v>
      </c>
      <c r="B294" s="230" t="s">
        <v>1002</v>
      </c>
      <c r="C294" t="s">
        <v>987</v>
      </c>
      <c r="D294" t="s">
        <v>422</v>
      </c>
      <c r="E294">
        <v>3</v>
      </c>
      <c r="F294">
        <v>496.83</v>
      </c>
      <c r="G294">
        <v>1490.49</v>
      </c>
      <c r="H294" s="6"/>
      <c r="I294" s="6"/>
      <c r="J294" s="6"/>
      <c r="K294" s="6"/>
      <c r="L294" s="6"/>
    </row>
    <row r="295" spans="1:12" ht="30">
      <c r="A295" s="230" t="s">
        <v>1004</v>
      </c>
      <c r="B295" s="230" t="s">
        <v>1005</v>
      </c>
      <c r="C295" t="s">
        <v>987</v>
      </c>
      <c r="D295" t="s">
        <v>422</v>
      </c>
      <c r="E295">
        <v>1</v>
      </c>
      <c r="F295">
        <v>517.27</v>
      </c>
      <c r="G295">
        <v>517.27</v>
      </c>
      <c r="H295" s="6"/>
      <c r="I295" s="6"/>
      <c r="J295" s="6"/>
      <c r="K295" s="6"/>
      <c r="L295" s="6"/>
    </row>
    <row r="296" spans="1:12" ht="30">
      <c r="A296" s="230" t="s">
        <v>1007</v>
      </c>
      <c r="B296" s="230" t="s">
        <v>1008</v>
      </c>
      <c r="C296" t="s">
        <v>987</v>
      </c>
      <c r="D296" t="s">
        <v>422</v>
      </c>
      <c r="E296">
        <v>2</v>
      </c>
      <c r="F296">
        <v>3.45</v>
      </c>
      <c r="G296">
        <v>6.9</v>
      </c>
      <c r="H296" s="6"/>
      <c r="I296" s="6"/>
      <c r="J296" s="6"/>
      <c r="K296" s="6"/>
      <c r="L296" s="6"/>
    </row>
    <row r="297" spans="1:12" ht="30">
      <c r="A297" s="230" t="s">
        <v>1010</v>
      </c>
      <c r="B297" s="230" t="s">
        <v>1011</v>
      </c>
      <c r="C297" t="s">
        <v>987</v>
      </c>
      <c r="D297" t="s">
        <v>422</v>
      </c>
      <c r="E297">
        <v>1</v>
      </c>
      <c r="F297">
        <v>3638.52</v>
      </c>
      <c r="G297">
        <v>3638.52</v>
      </c>
      <c r="H297" s="6"/>
      <c r="I297" s="6"/>
      <c r="J297" s="6"/>
      <c r="K297" s="6"/>
      <c r="L297" s="6"/>
    </row>
    <row r="298" spans="1:12" ht="30">
      <c r="A298" s="230" t="s">
        <v>1013</v>
      </c>
      <c r="B298" s="230" t="s">
        <v>1014</v>
      </c>
      <c r="C298" t="s">
        <v>987</v>
      </c>
      <c r="D298" t="s">
        <v>422</v>
      </c>
      <c r="E298">
        <v>9</v>
      </c>
      <c r="F298">
        <v>145.74</v>
      </c>
      <c r="G298">
        <v>1311.66</v>
      </c>
      <c r="H298" s="6"/>
      <c r="I298" s="6"/>
      <c r="J298" s="6"/>
      <c r="K298" s="6"/>
      <c r="L298" s="6"/>
    </row>
    <row r="299" spans="1:12" ht="30">
      <c r="A299" s="230" t="s">
        <v>1016</v>
      </c>
      <c r="B299" s="230" t="s">
        <v>1017</v>
      </c>
      <c r="C299" t="s">
        <v>987</v>
      </c>
      <c r="D299" t="s">
        <v>422</v>
      </c>
      <c r="E299">
        <v>8</v>
      </c>
      <c r="F299">
        <v>19.93</v>
      </c>
      <c r="G299">
        <v>159.44</v>
      </c>
      <c r="H299" s="6"/>
      <c r="I299" s="6"/>
      <c r="J299" s="6"/>
      <c r="K299" s="6"/>
      <c r="L299" s="6"/>
    </row>
    <row r="300" spans="1:12" ht="30">
      <c r="A300" s="230" t="s">
        <v>1019</v>
      </c>
      <c r="B300" s="230" t="s">
        <v>1020</v>
      </c>
      <c r="C300" t="s">
        <v>987</v>
      </c>
      <c r="D300" t="s">
        <v>422</v>
      </c>
      <c r="E300">
        <v>1</v>
      </c>
      <c r="F300">
        <v>175390.27</v>
      </c>
      <c r="G300">
        <v>175390.27</v>
      </c>
      <c r="H300" s="6"/>
      <c r="I300" s="6"/>
      <c r="J300" s="6"/>
      <c r="K300" s="6"/>
      <c r="L300" s="6"/>
    </row>
    <row r="301" spans="1:12" ht="30">
      <c r="A301" s="230" t="s">
        <v>1022</v>
      </c>
      <c r="B301" s="230" t="s">
        <v>1023</v>
      </c>
      <c r="C301" t="s">
        <v>987</v>
      </c>
      <c r="D301" t="s">
        <v>422</v>
      </c>
      <c r="E301">
        <v>1</v>
      </c>
      <c r="F301">
        <v>2860.2</v>
      </c>
      <c r="G301">
        <v>2860.2</v>
      </c>
      <c r="H301" s="6"/>
      <c r="I301" s="6"/>
      <c r="J301" s="6"/>
      <c r="K301" s="6"/>
      <c r="L301" s="6"/>
    </row>
    <row r="302" spans="1:12" ht="30">
      <c r="A302" s="230" t="s">
        <v>1022</v>
      </c>
      <c r="B302" s="230" t="s">
        <v>1025</v>
      </c>
      <c r="C302" t="s">
        <v>987</v>
      </c>
      <c r="D302" t="s">
        <v>422</v>
      </c>
      <c r="E302">
        <v>1</v>
      </c>
      <c r="F302">
        <v>2849.6</v>
      </c>
      <c r="G302">
        <v>2849.6</v>
      </c>
      <c r="L302" s="6"/>
    </row>
    <row r="303" spans="1:12" ht="30">
      <c r="A303" s="230" t="s">
        <v>1027</v>
      </c>
      <c r="B303" s="230" t="s">
        <v>1028</v>
      </c>
      <c r="C303" t="s">
        <v>987</v>
      </c>
      <c r="D303" t="s">
        <v>422</v>
      </c>
      <c r="E303">
        <v>8</v>
      </c>
      <c r="F303">
        <v>22.01</v>
      </c>
      <c r="G303">
        <v>176.08</v>
      </c>
      <c r="L303" s="6"/>
    </row>
    <row r="304" spans="1:12" ht="30">
      <c r="A304" s="230" t="s">
        <v>1030</v>
      </c>
      <c r="B304" s="230" t="s">
        <v>1031</v>
      </c>
      <c r="C304" t="s">
        <v>987</v>
      </c>
      <c r="D304" t="s">
        <v>422</v>
      </c>
      <c r="E304">
        <v>4</v>
      </c>
      <c r="F304">
        <v>1136.67</v>
      </c>
      <c r="G304">
        <v>4546.68</v>
      </c>
      <c r="L304" s="6"/>
    </row>
    <row r="305" spans="1:12" ht="30">
      <c r="A305" s="230" t="s">
        <v>1033</v>
      </c>
      <c r="B305" s="230" t="s">
        <v>1034</v>
      </c>
      <c r="C305" t="s">
        <v>987</v>
      </c>
      <c r="D305" t="s">
        <v>422</v>
      </c>
      <c r="E305">
        <v>2</v>
      </c>
      <c r="F305">
        <v>4175.5600000000004</v>
      </c>
      <c r="G305">
        <v>8351.1200000000008</v>
      </c>
      <c r="L305" s="6"/>
    </row>
    <row r="306" spans="1:12" ht="30">
      <c r="A306" s="230" t="s">
        <v>1036</v>
      </c>
      <c r="B306" s="230" t="s">
        <v>1037</v>
      </c>
      <c r="C306" t="s">
        <v>987</v>
      </c>
      <c r="D306" t="s">
        <v>422</v>
      </c>
      <c r="E306">
        <v>4</v>
      </c>
      <c r="F306">
        <v>735</v>
      </c>
      <c r="G306">
        <v>2940</v>
      </c>
      <c r="H306" s="6"/>
      <c r="I306" s="6"/>
      <c r="J306" s="6"/>
      <c r="K306" s="6"/>
      <c r="L306" s="6"/>
    </row>
    <row r="307" spans="1:12" ht="45">
      <c r="A307" s="230" t="s">
        <v>1039</v>
      </c>
      <c r="B307" s="230" t="s">
        <v>1040</v>
      </c>
      <c r="C307" t="s">
        <v>987</v>
      </c>
      <c r="D307" t="s">
        <v>422</v>
      </c>
      <c r="E307">
        <v>33</v>
      </c>
      <c r="F307">
        <v>1711.56</v>
      </c>
      <c r="G307">
        <v>56481.479999999996</v>
      </c>
      <c r="H307" s="6"/>
      <c r="I307" s="6"/>
      <c r="J307" s="6"/>
      <c r="K307" s="6"/>
      <c r="L307" s="6"/>
    </row>
    <row r="308" spans="1:12" ht="15">
      <c r="A308" s="230" t="s">
        <v>1145</v>
      </c>
      <c r="B308" s="230" t="s">
        <v>1043</v>
      </c>
      <c r="C308" t="s">
        <v>1044</v>
      </c>
      <c r="D308" t="s">
        <v>422</v>
      </c>
      <c r="E308">
        <v>1</v>
      </c>
      <c r="F308">
        <v>2165.4899999999998</v>
      </c>
      <c r="G308">
        <v>2165.4899999999998</v>
      </c>
      <c r="H308" s="6"/>
      <c r="I308" s="6"/>
      <c r="J308" s="6"/>
      <c r="K308" s="6"/>
      <c r="L308" s="6"/>
    </row>
    <row r="309" spans="1:12" ht="15">
      <c r="A309" s="230" t="s">
        <v>1046</v>
      </c>
      <c r="B309" s="230" t="s">
        <v>1047</v>
      </c>
      <c r="C309" t="s">
        <v>1044</v>
      </c>
      <c r="D309" t="s">
        <v>422</v>
      </c>
      <c r="E309">
        <v>1</v>
      </c>
      <c r="F309">
        <v>31311.37</v>
      </c>
      <c r="G309">
        <v>31311.37</v>
      </c>
      <c r="H309" s="6"/>
      <c r="I309" s="6"/>
      <c r="J309" s="6"/>
      <c r="K309" s="6"/>
      <c r="L309" s="6"/>
    </row>
    <row r="310" spans="1:12" ht="15">
      <c r="A310" s="230" t="s">
        <v>1049</v>
      </c>
      <c r="B310" s="230" t="s">
        <v>1050</v>
      </c>
      <c r="C310" t="s">
        <v>1044</v>
      </c>
      <c r="D310" t="s">
        <v>422</v>
      </c>
      <c r="E310">
        <v>1</v>
      </c>
      <c r="F310">
        <v>2851.18</v>
      </c>
      <c r="G310">
        <v>2851.18</v>
      </c>
      <c r="H310" s="6"/>
      <c r="I310" s="6"/>
      <c r="J310" s="6"/>
      <c r="K310" s="6"/>
      <c r="L310" s="6"/>
    </row>
    <row r="311" spans="1:12" ht="15">
      <c r="A311" s="230" t="s">
        <v>1052</v>
      </c>
      <c r="B311" s="230" t="s">
        <v>1053</v>
      </c>
      <c r="C311" t="s">
        <v>1044</v>
      </c>
      <c r="D311" t="s">
        <v>422</v>
      </c>
      <c r="E311">
        <v>1</v>
      </c>
      <c r="F311">
        <v>3058.36</v>
      </c>
      <c r="G311">
        <v>3058.36</v>
      </c>
      <c r="H311" s="6"/>
      <c r="I311" s="6"/>
      <c r="J311" s="6"/>
      <c r="K311" s="6"/>
      <c r="L311" s="6"/>
    </row>
    <row r="312" spans="1:12" ht="15">
      <c r="A312" s="230" t="s">
        <v>1055</v>
      </c>
      <c r="B312" s="230" t="s">
        <v>1056</v>
      </c>
      <c r="C312" t="s">
        <v>1044</v>
      </c>
      <c r="D312" t="s">
        <v>422</v>
      </c>
      <c r="E312">
        <v>1</v>
      </c>
      <c r="F312">
        <v>5032.45</v>
      </c>
      <c r="G312">
        <v>5032.45</v>
      </c>
      <c r="H312" s="6"/>
      <c r="I312" s="6"/>
      <c r="J312" s="6"/>
      <c r="K312" s="6"/>
      <c r="L312" s="6"/>
    </row>
    <row r="313" spans="1:12" ht="30">
      <c r="A313" s="230" t="s">
        <v>1058</v>
      </c>
      <c r="B313" s="230" t="s">
        <v>1059</v>
      </c>
      <c r="C313" t="s">
        <v>1044</v>
      </c>
      <c r="D313" t="s">
        <v>422</v>
      </c>
      <c r="E313">
        <v>1</v>
      </c>
      <c r="F313">
        <v>4556.24</v>
      </c>
      <c r="G313">
        <v>4556.24</v>
      </c>
      <c r="H313" s="6"/>
      <c r="I313" s="6"/>
      <c r="J313" s="6"/>
      <c r="K313" s="6"/>
      <c r="L313" s="6"/>
    </row>
    <row r="314" spans="1:12" ht="30">
      <c r="A314" s="230" t="s">
        <v>1061</v>
      </c>
      <c r="B314" s="230" t="s">
        <v>1062</v>
      </c>
      <c r="C314" t="s">
        <v>1044</v>
      </c>
      <c r="D314" t="s">
        <v>422</v>
      </c>
      <c r="E314">
        <v>1</v>
      </c>
      <c r="F314">
        <v>914.99</v>
      </c>
      <c r="G314">
        <v>914.99</v>
      </c>
      <c r="H314" s="6"/>
      <c r="I314" s="6"/>
      <c r="J314" s="6"/>
      <c r="K314" s="6"/>
      <c r="L314" s="6"/>
    </row>
    <row r="315" spans="1:12" ht="15">
      <c r="A315" s="230" t="s">
        <v>1064</v>
      </c>
      <c r="B315" s="230" t="s">
        <v>1065</v>
      </c>
      <c r="C315" t="s">
        <v>1044</v>
      </c>
      <c r="D315" t="s">
        <v>422</v>
      </c>
      <c r="E315">
        <v>1</v>
      </c>
      <c r="F315">
        <v>10836.03</v>
      </c>
      <c r="G315">
        <v>10836.03</v>
      </c>
      <c r="H315" s="6"/>
      <c r="I315" s="6"/>
      <c r="J315" s="6"/>
      <c r="K315" s="6"/>
      <c r="L315" s="6"/>
    </row>
    <row r="316" spans="1:12" ht="30">
      <c r="A316" s="230" t="s">
        <v>1067</v>
      </c>
      <c r="B316" s="230" t="s">
        <v>1068</v>
      </c>
      <c r="C316" t="s">
        <v>1044</v>
      </c>
      <c r="D316" t="s">
        <v>422</v>
      </c>
      <c r="E316">
        <v>1</v>
      </c>
      <c r="F316">
        <v>3425.58</v>
      </c>
      <c r="G316">
        <v>3425.58</v>
      </c>
      <c r="H316" s="6"/>
      <c r="I316" s="6"/>
      <c r="J316" s="6"/>
      <c r="K316" s="6"/>
      <c r="L316" s="6"/>
    </row>
    <row r="317" spans="1:12" ht="15">
      <c r="A317" s="230" t="s">
        <v>1070</v>
      </c>
      <c r="B317" s="230" t="s">
        <v>1071</v>
      </c>
      <c r="C317" t="s">
        <v>1044</v>
      </c>
      <c r="D317" t="s">
        <v>422</v>
      </c>
      <c r="E317">
        <v>1</v>
      </c>
      <c r="F317">
        <v>4132.8</v>
      </c>
      <c r="G317">
        <v>4132.8</v>
      </c>
      <c r="H317" s="6"/>
      <c r="I317" s="6"/>
      <c r="J317" s="6"/>
      <c r="K317" s="6"/>
      <c r="L317" s="6"/>
    </row>
    <row r="318" spans="1:12" ht="15">
      <c r="A318" s="230" t="s">
        <v>1073</v>
      </c>
      <c r="B318" s="230" t="s">
        <v>1074</v>
      </c>
      <c r="C318" t="s">
        <v>1044</v>
      </c>
      <c r="D318" t="s">
        <v>422</v>
      </c>
      <c r="E318">
        <v>1</v>
      </c>
      <c r="F318">
        <v>9933.86</v>
      </c>
      <c r="G318">
        <v>9933.86</v>
      </c>
      <c r="H318" s="6"/>
      <c r="I318" s="6"/>
      <c r="J318" s="6"/>
      <c r="K318" s="6"/>
      <c r="L318" s="6"/>
    </row>
    <row r="319" spans="1:12" ht="15">
      <c r="A319" s="230" t="s">
        <v>1146</v>
      </c>
      <c r="B319" s="230" t="s">
        <v>1076</v>
      </c>
      <c r="C319" t="s">
        <v>1044</v>
      </c>
      <c r="D319" t="s">
        <v>422</v>
      </c>
      <c r="E319">
        <v>1</v>
      </c>
      <c r="F319">
        <v>3726.05</v>
      </c>
      <c r="G319">
        <v>3726.05</v>
      </c>
      <c r="H319" s="6"/>
      <c r="I319" s="6"/>
      <c r="J319" s="6"/>
      <c r="K319" s="6"/>
      <c r="L319" s="6"/>
    </row>
    <row r="320" spans="1:12" ht="15">
      <c r="A320" s="230" t="s">
        <v>1147</v>
      </c>
      <c r="B320" s="230" t="s">
        <v>1078</v>
      </c>
      <c r="C320" t="s">
        <v>1044</v>
      </c>
      <c r="D320" t="s">
        <v>422</v>
      </c>
      <c r="E320">
        <v>1</v>
      </c>
      <c r="F320">
        <v>1850.75</v>
      </c>
      <c r="G320">
        <v>1850.75</v>
      </c>
      <c r="H320" s="6"/>
      <c r="I320" s="6"/>
      <c r="J320" s="6"/>
      <c r="K320" s="6"/>
      <c r="L320" s="6"/>
    </row>
    <row r="321" spans="1:12" ht="15">
      <c r="A321" s="230" t="s">
        <v>1080</v>
      </c>
      <c r="B321" s="230" t="s">
        <v>1081</v>
      </c>
      <c r="C321" t="s">
        <v>1044</v>
      </c>
      <c r="D321" t="s">
        <v>422</v>
      </c>
      <c r="E321">
        <v>1</v>
      </c>
      <c r="F321">
        <v>9857.7900000000009</v>
      </c>
      <c r="G321">
        <v>9857.7900000000009</v>
      </c>
      <c r="H321" s="6"/>
      <c r="I321" s="6"/>
      <c r="J321" s="6"/>
      <c r="K321" s="6"/>
      <c r="L321" s="6"/>
    </row>
    <row r="322" spans="1:12" ht="15">
      <c r="A322" s="230" t="s">
        <v>1039</v>
      </c>
      <c r="B322" s="230" t="s">
        <v>1083</v>
      </c>
      <c r="C322" t="s">
        <v>987</v>
      </c>
      <c r="D322" t="s">
        <v>422</v>
      </c>
      <c r="E322">
        <v>23</v>
      </c>
      <c r="F322">
        <v>1711.56</v>
      </c>
      <c r="G322">
        <v>39365.879999999997</v>
      </c>
      <c r="H322" s="6"/>
      <c r="I322" s="6"/>
      <c r="J322" s="6"/>
      <c r="K322" s="6"/>
      <c r="L322" s="6"/>
    </row>
    <row r="323" spans="1:12">
      <c r="A323" s="13"/>
      <c r="B323" s="13"/>
      <c r="C323" s="2"/>
      <c r="E323" s="6"/>
      <c r="F323" s="151"/>
      <c r="G323" s="151"/>
      <c r="H323" s="6"/>
      <c r="I323" s="6"/>
      <c r="J323" s="6"/>
      <c r="K323" s="6"/>
      <c r="L323" s="6"/>
    </row>
    <row r="324" spans="1:12">
      <c r="A324" s="13"/>
      <c r="B324" s="13"/>
      <c r="C324" s="2"/>
      <c r="E324" s="6"/>
      <c r="F324" s="151"/>
      <c r="G324" s="151"/>
      <c r="H324" s="6"/>
      <c r="I324" s="6"/>
      <c r="J324" s="6"/>
      <c r="K324" s="6"/>
      <c r="L324" s="6"/>
    </row>
    <row r="325" spans="1:12">
      <c r="A325" s="13"/>
      <c r="B325" s="13"/>
      <c r="C325" s="2"/>
      <c r="E325" s="6"/>
      <c r="F325" s="151"/>
      <c r="G325" s="151"/>
      <c r="H325" s="6"/>
      <c r="I325" s="6"/>
      <c r="J325" s="6"/>
      <c r="K325" s="6"/>
      <c r="L325" s="6"/>
    </row>
    <row r="326" spans="1:12">
      <c r="A326" s="13"/>
      <c r="B326" s="13"/>
      <c r="C326" s="2"/>
      <c r="E326" s="6"/>
      <c r="F326" s="151"/>
      <c r="G326" s="151"/>
      <c r="H326" s="6"/>
      <c r="I326" s="6"/>
      <c r="J326" s="6"/>
      <c r="K326" s="6"/>
      <c r="L326" s="6"/>
    </row>
    <row r="327" spans="1:12">
      <c r="A327" s="13"/>
      <c r="B327" s="13"/>
      <c r="C327" s="2"/>
      <c r="E327" s="6"/>
      <c r="F327" s="151"/>
      <c r="G327" s="151"/>
      <c r="H327" s="6"/>
      <c r="I327" s="6"/>
      <c r="J327" s="6"/>
      <c r="K327" s="6"/>
      <c r="L327" s="6"/>
    </row>
    <row r="328" spans="1:12">
      <c r="A328" s="13"/>
      <c r="B328" s="13"/>
      <c r="C328" s="2"/>
      <c r="E328" s="6"/>
      <c r="F328" s="151"/>
      <c r="G328" s="151"/>
      <c r="H328" s="6"/>
      <c r="I328" s="6"/>
      <c r="J328" s="6"/>
      <c r="K328" s="6"/>
      <c r="L328" s="6"/>
    </row>
    <row r="329" spans="1:12">
      <c r="A329" s="13"/>
      <c r="B329" s="13"/>
      <c r="C329" s="2"/>
      <c r="E329" s="6"/>
      <c r="F329" s="151"/>
      <c r="G329" s="151"/>
      <c r="H329" s="6"/>
      <c r="I329" s="6"/>
      <c r="J329" s="6"/>
      <c r="K329" s="6"/>
      <c r="L329" s="6"/>
    </row>
    <row r="330" spans="1:12">
      <c r="A330" s="13"/>
      <c r="B330" s="13"/>
      <c r="C330" s="2"/>
      <c r="E330" s="6"/>
      <c r="F330" s="151"/>
      <c r="G330" s="151"/>
      <c r="H330" s="6"/>
      <c r="I330" s="6"/>
      <c r="J330" s="6"/>
      <c r="K330" s="6"/>
      <c r="L330" s="6"/>
    </row>
    <row r="331" spans="1:12">
      <c r="A331" s="13"/>
      <c r="B331" s="13"/>
      <c r="C331" s="2"/>
      <c r="E331" s="6"/>
      <c r="F331" s="151"/>
      <c r="G331" s="151"/>
      <c r="H331" s="6"/>
      <c r="I331" s="6"/>
      <c r="J331" s="6"/>
      <c r="K331" s="6"/>
      <c r="L331" s="6"/>
    </row>
    <row r="332" spans="1:12">
      <c r="A332" s="13"/>
      <c r="B332" s="13"/>
      <c r="C332" s="2"/>
      <c r="E332" s="6"/>
      <c r="F332" s="151"/>
      <c r="G332" s="151"/>
      <c r="H332" s="6"/>
      <c r="I332" s="6"/>
      <c r="J332" s="6"/>
      <c r="K332" s="6"/>
      <c r="L332" s="6"/>
    </row>
    <row r="333" spans="1:12">
      <c r="A333" s="13"/>
      <c r="B333" s="13"/>
      <c r="C333" s="2"/>
      <c r="E333" s="6"/>
      <c r="F333" s="151"/>
      <c r="L333" s="6"/>
    </row>
    <row r="334" spans="1:12">
      <c r="A334" s="13"/>
      <c r="B334" s="13"/>
      <c r="C334" s="2"/>
      <c r="E334" s="6"/>
      <c r="L334" s="6"/>
    </row>
    <row r="335" spans="1:12">
      <c r="A335" s="13"/>
      <c r="B335" s="13"/>
      <c r="C335" s="2"/>
      <c r="E335" s="6"/>
      <c r="L335" s="6"/>
    </row>
    <row r="336" spans="1:12">
      <c r="A336" s="13"/>
      <c r="B336" s="13"/>
      <c r="C336" s="2"/>
      <c r="E336" s="6"/>
      <c r="L336" s="6"/>
    </row>
    <row r="337" spans="1:12">
      <c r="A337" s="13"/>
      <c r="B337" s="13"/>
      <c r="C337" s="2"/>
      <c r="E337" s="6"/>
      <c r="G337" s="151"/>
      <c r="H337" s="6"/>
      <c r="I337" s="6"/>
      <c r="J337" s="6"/>
      <c r="K337" s="6"/>
      <c r="L337" s="6"/>
    </row>
    <row r="338" spans="1:12">
      <c r="A338" s="13"/>
      <c r="B338" s="13"/>
      <c r="C338" s="2"/>
      <c r="E338" s="6"/>
      <c r="F338" s="151"/>
      <c r="L338" s="6"/>
    </row>
    <row r="339" spans="1:12">
      <c r="A339" s="13"/>
      <c r="B339" s="13"/>
      <c r="C339" s="2"/>
      <c r="E339" s="6"/>
      <c r="L339" s="6"/>
    </row>
    <row r="340" spans="1:12">
      <c r="A340" s="13"/>
      <c r="B340" s="13"/>
      <c r="C340" s="2"/>
      <c r="E340" s="6"/>
      <c r="L340" s="6"/>
    </row>
    <row r="341" spans="1:12">
      <c r="A341" s="13"/>
      <c r="B341" s="13"/>
      <c r="C341" s="2"/>
      <c r="E341" s="6"/>
      <c r="L341" s="6"/>
    </row>
    <row r="342" spans="1:12">
      <c r="A342" s="13"/>
      <c r="B342" s="13"/>
      <c r="C342" s="2"/>
      <c r="E342" s="6"/>
      <c r="L342" s="6"/>
    </row>
    <row r="343" spans="1:12">
      <c r="A343" s="13"/>
      <c r="B343" s="13"/>
      <c r="C343" s="2"/>
      <c r="E343" s="6"/>
      <c r="L343" s="6"/>
    </row>
    <row r="344" spans="1:12">
      <c r="A344" s="13"/>
      <c r="B344" s="13"/>
      <c r="C344" s="2"/>
      <c r="E344" s="6"/>
      <c r="L344" s="6"/>
    </row>
    <row r="345" spans="1:12">
      <c r="A345" s="13"/>
      <c r="B345" s="13"/>
      <c r="C345" s="2"/>
      <c r="E345" s="6"/>
      <c r="G345" s="151"/>
      <c r="H345" s="6"/>
      <c r="I345" s="6"/>
      <c r="J345" s="6"/>
      <c r="K345" s="6"/>
      <c r="L345" s="6"/>
    </row>
    <row r="346" spans="1:12">
      <c r="A346" s="13"/>
      <c r="B346" s="13"/>
      <c r="C346" s="2"/>
      <c r="E346" s="6"/>
      <c r="F346" s="151"/>
      <c r="G346" s="151"/>
      <c r="H346" s="6"/>
      <c r="I346" s="6"/>
      <c r="J346" s="6"/>
      <c r="K346" s="6"/>
      <c r="L346" s="6"/>
    </row>
    <row r="347" spans="1:12">
      <c r="A347" s="13"/>
      <c r="B347" s="13"/>
      <c r="C347" s="2"/>
      <c r="E347" s="6"/>
      <c r="F347" s="151"/>
      <c r="G347" s="151"/>
      <c r="H347" s="6"/>
      <c r="I347" s="6"/>
      <c r="J347" s="6"/>
      <c r="K347" s="6"/>
      <c r="L347" s="6"/>
    </row>
    <row r="348" spans="1:12">
      <c r="A348" s="13"/>
      <c r="B348" s="13"/>
      <c r="C348" s="2"/>
      <c r="E348" s="6"/>
      <c r="F348" s="151"/>
      <c r="G348" s="151"/>
      <c r="H348" s="6"/>
      <c r="I348" s="6"/>
      <c r="J348" s="6"/>
      <c r="K348" s="6"/>
      <c r="L348" s="6"/>
    </row>
    <row r="349" spans="1:12">
      <c r="A349" s="13"/>
      <c r="B349" s="13"/>
      <c r="C349" s="2"/>
      <c r="E349" s="6"/>
      <c r="F349" s="151"/>
      <c r="G349" s="151"/>
      <c r="H349" s="6"/>
      <c r="I349" s="6"/>
      <c r="J349" s="6"/>
      <c r="K349" s="6"/>
      <c r="L349" s="6"/>
    </row>
    <row r="350" spans="1:12">
      <c r="A350" s="13"/>
      <c r="B350" s="13"/>
      <c r="C350" s="2"/>
      <c r="E350" s="6"/>
      <c r="F350" s="151"/>
      <c r="G350" s="151"/>
      <c r="H350" s="6"/>
      <c r="I350" s="6"/>
      <c r="J350" s="6"/>
      <c r="K350" s="6"/>
      <c r="L350" s="6"/>
    </row>
    <row r="351" spans="1:12">
      <c r="A351" s="13"/>
      <c r="B351" s="13"/>
      <c r="C351" s="2"/>
      <c r="E351" s="6"/>
      <c r="F351" s="151"/>
      <c r="G351" s="151"/>
      <c r="H351" s="6"/>
      <c r="I351" s="6"/>
      <c r="J351" s="6"/>
      <c r="K351" s="6"/>
      <c r="L351" s="6"/>
    </row>
    <row r="352" spans="1:12">
      <c r="A352" s="13"/>
      <c r="B352" s="13"/>
      <c r="C352" s="2"/>
      <c r="E352" s="6"/>
      <c r="F352" s="151"/>
      <c r="G352" s="151"/>
      <c r="H352" s="6"/>
      <c r="I352" s="6"/>
      <c r="J352" s="6"/>
      <c r="K352" s="6"/>
      <c r="L352" s="6"/>
    </row>
    <row r="353" spans="1:12">
      <c r="A353" s="13"/>
      <c r="B353" s="13"/>
      <c r="C353" s="2"/>
      <c r="E353" s="6"/>
      <c r="F353" s="151"/>
      <c r="G353" s="151"/>
      <c r="H353" s="6"/>
      <c r="I353" s="6"/>
      <c r="J353" s="6"/>
      <c r="K353" s="6"/>
      <c r="L353" s="6"/>
    </row>
    <row r="354" spans="1:12">
      <c r="A354" s="13"/>
      <c r="B354" s="13"/>
      <c r="C354" s="2"/>
      <c r="E354" s="6"/>
      <c r="F354" s="151"/>
      <c r="G354" s="151"/>
      <c r="H354" s="6"/>
      <c r="I354" s="6"/>
      <c r="J354" s="6"/>
      <c r="K354" s="6"/>
      <c r="L354" s="6"/>
    </row>
    <row r="355" spans="1:12">
      <c r="A355" s="13"/>
      <c r="B355" s="13"/>
      <c r="C355" s="2"/>
      <c r="E355" s="6"/>
      <c r="F355" s="151"/>
      <c r="G355" s="151"/>
      <c r="H355" s="6"/>
      <c r="I355" s="6"/>
      <c r="J355" s="6"/>
      <c r="K355" s="6"/>
      <c r="L355" s="6"/>
    </row>
    <row r="356" spans="1:12">
      <c r="A356" s="13"/>
      <c r="B356" s="13"/>
      <c r="C356" s="2"/>
      <c r="E356" s="6"/>
      <c r="F356" s="151"/>
      <c r="G356" s="151"/>
      <c r="H356" s="6"/>
      <c r="I356" s="6"/>
      <c r="J356" s="6"/>
      <c r="K356" s="6"/>
      <c r="L356" s="6"/>
    </row>
    <row r="357" spans="1:12">
      <c r="A357" s="13"/>
      <c r="B357" s="13"/>
      <c r="C357" s="2"/>
      <c r="E357" s="6"/>
      <c r="F357" s="151"/>
      <c r="G357" s="151"/>
      <c r="H357" s="6"/>
      <c r="I357" s="6"/>
      <c r="J357" s="6"/>
      <c r="K357" s="6"/>
      <c r="L357" s="6"/>
    </row>
    <row r="358" spans="1:12">
      <c r="A358" s="13"/>
      <c r="B358" s="13"/>
      <c r="C358" s="2"/>
      <c r="E358" s="6"/>
      <c r="F358" s="151"/>
      <c r="G358" s="151"/>
      <c r="H358" s="6"/>
      <c r="I358" s="6"/>
      <c r="J358" s="6"/>
      <c r="K358" s="6"/>
      <c r="L358" s="6"/>
    </row>
    <row r="359" spans="1:12">
      <c r="A359" s="13"/>
      <c r="B359" s="13"/>
      <c r="C359" s="2"/>
      <c r="E359" s="6"/>
      <c r="F359" s="151"/>
      <c r="G359" s="151"/>
      <c r="H359" s="6"/>
      <c r="I359" s="6"/>
      <c r="J359" s="6"/>
      <c r="K359" s="6"/>
      <c r="L359" s="6"/>
    </row>
    <row r="360" spans="1:12">
      <c r="A360" s="13"/>
      <c r="B360" s="13"/>
      <c r="C360" s="2"/>
      <c r="E360" s="6"/>
      <c r="F360" s="151"/>
      <c r="G360" s="151"/>
      <c r="H360" s="6"/>
      <c r="I360" s="6"/>
      <c r="J360" s="6"/>
      <c r="K360" s="6"/>
      <c r="L360" s="6"/>
    </row>
    <row r="361" spans="1:12">
      <c r="A361" s="13"/>
      <c r="B361" s="13"/>
      <c r="C361" s="2"/>
      <c r="E361" s="6"/>
      <c r="F361" s="151"/>
      <c r="G361" s="151"/>
      <c r="H361" s="6"/>
      <c r="I361" s="6"/>
      <c r="J361" s="6"/>
      <c r="K361" s="6"/>
      <c r="L361" s="6"/>
    </row>
    <row r="362" spans="1:12">
      <c r="A362" s="13"/>
      <c r="B362" s="13"/>
      <c r="C362" s="2"/>
      <c r="E362" s="6"/>
      <c r="F362" s="151"/>
      <c r="G362" s="151"/>
      <c r="H362" s="6"/>
      <c r="I362" s="6"/>
      <c r="J362" s="6"/>
      <c r="K362" s="6"/>
      <c r="L362" s="6"/>
    </row>
    <row r="363" spans="1:12">
      <c r="A363" s="13"/>
      <c r="B363" s="13"/>
      <c r="C363" s="2"/>
      <c r="E363" s="6"/>
      <c r="F363" s="151"/>
      <c r="G363" s="151"/>
      <c r="H363" s="6"/>
      <c r="I363" s="6"/>
      <c r="J363" s="6"/>
      <c r="K363" s="6"/>
      <c r="L363" s="6"/>
    </row>
    <row r="364" spans="1:12">
      <c r="A364" s="13"/>
      <c r="B364" s="13"/>
      <c r="C364" s="2"/>
      <c r="E364" s="6"/>
      <c r="F364" s="151"/>
      <c r="G364" s="151"/>
      <c r="H364" s="6"/>
      <c r="I364" s="6"/>
      <c r="J364" s="6"/>
      <c r="K364" s="6"/>
      <c r="L364" s="6"/>
    </row>
    <row r="365" spans="1:12">
      <c r="A365" s="13"/>
      <c r="B365" s="13"/>
      <c r="C365" s="2"/>
      <c r="E365" s="6"/>
      <c r="F365" s="151"/>
      <c r="G365" s="151"/>
      <c r="H365" s="6"/>
      <c r="I365" s="6"/>
      <c r="J365" s="6"/>
      <c r="K365" s="6"/>
      <c r="L365" s="6"/>
    </row>
    <row r="366" spans="1:12">
      <c r="A366" s="13"/>
      <c r="B366" s="13"/>
      <c r="C366" s="2"/>
      <c r="E366" s="6"/>
      <c r="F366" s="151"/>
      <c r="G366" s="151"/>
      <c r="H366" s="6"/>
      <c r="I366" s="6"/>
      <c r="J366" s="6"/>
      <c r="K366" s="6"/>
      <c r="L366" s="6"/>
    </row>
    <row r="367" spans="1:12">
      <c r="A367" s="13"/>
      <c r="B367" s="13"/>
      <c r="C367" s="2"/>
      <c r="E367" s="6"/>
      <c r="F367" s="151"/>
      <c r="G367" s="151"/>
      <c r="H367" s="6"/>
      <c r="I367" s="6"/>
      <c r="J367" s="6"/>
      <c r="K367" s="6"/>
      <c r="L367" s="6"/>
    </row>
    <row r="368" spans="1:12">
      <c r="A368" s="13"/>
      <c r="B368" s="13"/>
      <c r="C368" s="2"/>
      <c r="E368" s="6"/>
      <c r="F368" s="151"/>
      <c r="G368" s="151"/>
      <c r="H368" s="6"/>
      <c r="I368" s="6"/>
      <c r="J368" s="6"/>
      <c r="K368" s="6"/>
      <c r="L368" s="6"/>
    </row>
    <row r="369" spans="1:12">
      <c r="A369" s="13"/>
      <c r="B369" s="13"/>
      <c r="C369" s="2"/>
      <c r="E369" s="6"/>
      <c r="F369" s="151"/>
      <c r="G369" s="151"/>
      <c r="H369" s="6"/>
      <c r="I369" s="6"/>
      <c r="J369" s="6"/>
      <c r="K369" s="6"/>
      <c r="L369" s="6"/>
    </row>
    <row r="370" spans="1:12">
      <c r="A370" s="13"/>
      <c r="B370" s="13"/>
      <c r="C370" s="2"/>
      <c r="E370" s="6"/>
      <c r="F370" s="151"/>
      <c r="G370" s="151"/>
      <c r="H370" s="6"/>
      <c r="I370" s="6"/>
      <c r="J370" s="6"/>
      <c r="K370" s="6"/>
      <c r="L370" s="6"/>
    </row>
    <row r="371" spans="1:12">
      <c r="A371" s="13"/>
      <c r="B371" s="13"/>
      <c r="C371" s="2"/>
      <c r="E371" s="6"/>
      <c r="F371" s="151"/>
      <c r="G371" s="151"/>
      <c r="H371" s="6"/>
      <c r="I371" s="6"/>
      <c r="J371" s="6"/>
      <c r="K371" s="6"/>
      <c r="L371" s="6"/>
    </row>
    <row r="372" spans="1:12">
      <c r="A372" s="13"/>
      <c r="B372" s="13"/>
      <c r="C372" s="2"/>
      <c r="E372" s="6"/>
      <c r="F372" s="151"/>
      <c r="G372" s="151"/>
      <c r="H372" s="6"/>
      <c r="I372" s="6"/>
      <c r="J372" s="6"/>
      <c r="K372" s="6"/>
      <c r="L372" s="6"/>
    </row>
    <row r="373" spans="1:12">
      <c r="A373" s="13"/>
      <c r="B373" s="13"/>
      <c r="C373" s="2"/>
      <c r="E373" s="6"/>
      <c r="F373" s="151"/>
      <c r="G373" s="151"/>
      <c r="H373" s="6"/>
      <c r="I373" s="6"/>
      <c r="J373" s="6"/>
      <c r="K373" s="6"/>
      <c r="L373" s="6"/>
    </row>
    <row r="374" spans="1:12">
      <c r="A374" s="13"/>
      <c r="B374" s="13"/>
      <c r="C374" s="2"/>
      <c r="E374" s="6"/>
      <c r="F374" s="151"/>
      <c r="G374" s="151"/>
      <c r="H374" s="6"/>
      <c r="I374" s="6"/>
      <c r="J374" s="6"/>
      <c r="K374" s="6"/>
      <c r="L374" s="6"/>
    </row>
    <row r="375" spans="1:12">
      <c r="A375" s="13"/>
      <c r="B375" s="13"/>
      <c r="C375" s="2"/>
      <c r="E375" s="6"/>
      <c r="F375" s="151"/>
      <c r="G375" s="151"/>
      <c r="H375" s="6"/>
      <c r="I375" s="6"/>
      <c r="J375" s="6"/>
      <c r="K375" s="6"/>
      <c r="L375" s="6"/>
    </row>
    <row r="376" spans="1:12">
      <c r="A376" s="13"/>
      <c r="B376" s="13"/>
      <c r="C376" s="2"/>
      <c r="E376" s="6"/>
      <c r="F376" s="151"/>
      <c r="G376" s="151"/>
      <c r="H376" s="6"/>
      <c r="I376" s="6"/>
      <c r="J376" s="6"/>
      <c r="K376" s="6"/>
      <c r="L376" s="6"/>
    </row>
    <row r="377" spans="1:12">
      <c r="A377" s="13"/>
      <c r="B377" s="13"/>
      <c r="C377" s="2"/>
      <c r="E377" s="6"/>
      <c r="F377" s="151"/>
      <c r="G377" s="151"/>
      <c r="H377" s="6"/>
      <c r="I377" s="6"/>
      <c r="J377" s="6"/>
      <c r="K377" s="6"/>
      <c r="L377" s="6"/>
    </row>
    <row r="378" spans="1:12">
      <c r="A378" s="13"/>
      <c r="B378" s="13"/>
      <c r="C378" s="2"/>
      <c r="E378" s="6"/>
      <c r="F378" s="151"/>
      <c r="G378" s="151"/>
      <c r="H378" s="6"/>
      <c r="I378" s="6"/>
      <c r="J378" s="6"/>
      <c r="K378" s="6"/>
      <c r="L378" s="6"/>
    </row>
    <row r="379" spans="1:12">
      <c r="A379" s="13"/>
      <c r="B379" s="13"/>
      <c r="C379" s="2"/>
      <c r="E379" s="6"/>
      <c r="F379" s="151"/>
      <c r="G379" s="151"/>
      <c r="H379" s="6"/>
      <c r="I379" s="6"/>
      <c r="J379" s="6"/>
      <c r="K379" s="6"/>
      <c r="L379" s="6"/>
    </row>
    <row r="380" spans="1:12">
      <c r="A380" s="13"/>
      <c r="B380" s="13"/>
      <c r="C380" s="2"/>
      <c r="E380" s="6"/>
      <c r="F380" s="151"/>
      <c r="G380" s="151"/>
      <c r="H380" s="6"/>
      <c r="I380" s="6"/>
      <c r="J380" s="6"/>
      <c r="K380" s="6"/>
      <c r="L380" s="6"/>
    </row>
    <row r="381" spans="1:12">
      <c r="A381" s="13"/>
      <c r="B381" s="13"/>
      <c r="C381" s="2"/>
      <c r="E381" s="6"/>
      <c r="F381" s="151"/>
      <c r="G381" s="151"/>
      <c r="H381" s="6"/>
      <c r="I381" s="6"/>
      <c r="J381" s="6"/>
      <c r="K381" s="6"/>
      <c r="L381" s="6"/>
    </row>
    <row r="382" spans="1:12">
      <c r="A382" s="13"/>
      <c r="B382" s="13"/>
      <c r="C382" s="2"/>
      <c r="E382" s="6"/>
      <c r="F382" s="151"/>
      <c r="G382" s="151"/>
      <c r="H382" s="6"/>
      <c r="I382" s="6"/>
      <c r="J382" s="6"/>
      <c r="K382" s="6"/>
      <c r="L382" s="6"/>
    </row>
    <row r="383" spans="1:12">
      <c r="A383" s="13"/>
      <c r="B383" s="13"/>
      <c r="C383" s="2"/>
      <c r="E383" s="6"/>
      <c r="F383" s="151"/>
      <c r="G383" s="151"/>
      <c r="H383" s="6"/>
      <c r="I383" s="6"/>
      <c r="J383" s="6"/>
      <c r="K383" s="6"/>
      <c r="L383" s="6"/>
    </row>
    <row r="384" spans="1:12">
      <c r="A384" s="13"/>
      <c r="B384" s="13"/>
      <c r="C384" s="2"/>
      <c r="E384" s="6"/>
      <c r="F384" s="151"/>
      <c r="G384" s="151"/>
      <c r="H384" s="6"/>
      <c r="I384" s="6"/>
      <c r="J384" s="6"/>
      <c r="K384" s="6"/>
      <c r="L384" s="6"/>
    </row>
    <row r="385" spans="1:12">
      <c r="A385" s="13"/>
      <c r="B385" s="13"/>
      <c r="C385" s="2"/>
      <c r="E385" s="6"/>
      <c r="F385" s="151"/>
      <c r="G385" s="151"/>
      <c r="H385" s="6"/>
      <c r="I385" s="6"/>
      <c r="J385" s="6"/>
      <c r="K385" s="6"/>
      <c r="L385" s="6"/>
    </row>
    <row r="386" spans="1:12">
      <c r="A386" s="13"/>
      <c r="B386" s="13"/>
      <c r="C386" s="2"/>
      <c r="E386" s="6"/>
      <c r="F386" s="151"/>
      <c r="G386" s="151"/>
      <c r="H386" s="6"/>
      <c r="I386" s="6"/>
      <c r="J386" s="6"/>
      <c r="K386" s="6"/>
      <c r="L386" s="6"/>
    </row>
    <row r="387" spans="1:12">
      <c r="A387" s="13"/>
      <c r="B387" s="13"/>
      <c r="C387" s="2"/>
      <c r="E387" s="6"/>
      <c r="F387" s="151"/>
      <c r="G387" s="151"/>
      <c r="H387" s="6"/>
      <c r="I387" s="6"/>
      <c r="J387" s="6"/>
      <c r="K387" s="6"/>
      <c r="L387" s="6"/>
    </row>
    <row r="388" spans="1:12">
      <c r="A388" s="13"/>
      <c r="B388" s="13"/>
      <c r="C388" s="2"/>
      <c r="E388" s="6"/>
      <c r="F388" s="151"/>
      <c r="G388" s="151"/>
      <c r="H388" s="6"/>
      <c r="I388" s="6"/>
      <c r="J388" s="6"/>
      <c r="K388" s="6"/>
      <c r="L388" s="6"/>
    </row>
    <row r="389" spans="1:12">
      <c r="A389" s="13"/>
      <c r="B389" s="13"/>
      <c r="C389" s="2"/>
      <c r="E389" s="6"/>
      <c r="F389" s="151"/>
      <c r="G389" s="151"/>
      <c r="H389" s="6"/>
      <c r="I389" s="6"/>
      <c r="J389" s="6"/>
      <c r="K389" s="6"/>
      <c r="L389" s="6"/>
    </row>
    <row r="390" spans="1:12">
      <c r="A390" s="13"/>
      <c r="B390" s="13"/>
      <c r="C390" s="2"/>
      <c r="E390" s="6"/>
      <c r="F390" s="151"/>
      <c r="G390" s="151"/>
      <c r="H390" s="6"/>
      <c r="I390" s="6"/>
      <c r="J390" s="6"/>
      <c r="K390" s="6"/>
      <c r="L390" s="6"/>
    </row>
    <row r="391" spans="1:12">
      <c r="A391" s="13"/>
      <c r="B391" s="13"/>
      <c r="C391" s="2"/>
      <c r="E391" s="6"/>
      <c r="F391" s="151"/>
      <c r="G391" s="151"/>
      <c r="H391" s="6"/>
      <c r="I391" s="6"/>
      <c r="J391" s="6"/>
      <c r="K391" s="6"/>
      <c r="L391" s="6"/>
    </row>
    <row r="392" spans="1:12">
      <c r="A392" s="13"/>
      <c r="B392" s="13"/>
      <c r="C392" s="2"/>
      <c r="E392" s="6"/>
      <c r="F392" s="151"/>
      <c r="G392" s="151"/>
      <c r="H392" s="6"/>
      <c r="I392" s="6"/>
      <c r="J392" s="6"/>
      <c r="K392" s="6"/>
      <c r="L392" s="6"/>
    </row>
    <row r="393" spans="1:12">
      <c r="A393" s="13"/>
      <c r="B393" s="13"/>
      <c r="C393" s="2"/>
      <c r="E393" s="6"/>
      <c r="F393" s="151"/>
      <c r="G393" s="151"/>
      <c r="H393" s="6"/>
      <c r="I393" s="6"/>
      <c r="J393" s="6"/>
      <c r="K393" s="6"/>
      <c r="L393" s="6"/>
    </row>
    <row r="394" spans="1:12">
      <c r="A394" s="13"/>
      <c r="B394" s="13"/>
      <c r="C394" s="2"/>
      <c r="E394" s="6"/>
      <c r="F394" s="151"/>
      <c r="G394" s="151"/>
      <c r="H394" s="6"/>
      <c r="I394" s="6"/>
      <c r="J394" s="6"/>
      <c r="K394" s="6"/>
      <c r="L394" s="6"/>
    </row>
    <row r="395" spans="1:12">
      <c r="A395" s="13"/>
      <c r="B395" s="13"/>
      <c r="C395" s="2"/>
      <c r="E395" s="6"/>
      <c r="F395" s="151"/>
      <c r="G395" s="151"/>
      <c r="H395" s="6"/>
      <c r="I395" s="6"/>
      <c r="J395" s="6"/>
      <c r="K395" s="6"/>
      <c r="L395" s="6"/>
    </row>
    <row r="396" spans="1:12">
      <c r="A396" s="13"/>
      <c r="B396" s="13"/>
      <c r="C396" s="2"/>
      <c r="E396" s="6"/>
      <c r="F396" s="151"/>
      <c r="G396" s="151"/>
      <c r="H396" s="6"/>
      <c r="I396" s="6"/>
      <c r="J396" s="6"/>
      <c r="K396" s="6"/>
      <c r="L396" s="6"/>
    </row>
    <row r="397" spans="1:12">
      <c r="A397" s="13"/>
      <c r="B397" s="13"/>
      <c r="C397" s="2"/>
      <c r="E397" s="6"/>
      <c r="F397" s="151"/>
      <c r="G397" s="151"/>
      <c r="H397" s="6"/>
      <c r="I397" s="6"/>
      <c r="J397" s="6"/>
      <c r="K397" s="6"/>
      <c r="L397" s="6"/>
    </row>
    <row r="398" spans="1:12">
      <c r="A398" s="13"/>
      <c r="B398" s="13"/>
      <c r="C398" s="2"/>
      <c r="E398" s="6"/>
      <c r="F398" s="151"/>
      <c r="G398" s="151"/>
      <c r="H398" s="6"/>
      <c r="I398" s="6"/>
      <c r="J398" s="6"/>
      <c r="K398" s="6"/>
      <c r="L398" s="6"/>
    </row>
    <row r="399" spans="1:12">
      <c r="A399" s="13"/>
      <c r="B399" s="13"/>
      <c r="C399" s="2"/>
      <c r="E399" s="6"/>
      <c r="F399" s="151"/>
      <c r="G399" s="151"/>
      <c r="H399" s="6"/>
      <c r="I399" s="6"/>
      <c r="J399" s="6"/>
      <c r="K399" s="6"/>
      <c r="L399" s="6"/>
    </row>
    <row r="400" spans="1:12">
      <c r="A400" s="13"/>
      <c r="B400" s="13"/>
      <c r="C400" s="2"/>
      <c r="E400" s="6"/>
      <c r="F400" s="151"/>
      <c r="G400" s="151"/>
      <c r="H400" s="6"/>
      <c r="I400" s="6"/>
      <c r="J400" s="6"/>
      <c r="K400" s="6"/>
      <c r="L400" s="6"/>
    </row>
    <row r="401" spans="1:12">
      <c r="A401" s="13"/>
      <c r="B401" s="13"/>
      <c r="C401" s="2"/>
      <c r="E401" s="6"/>
      <c r="F401" s="151"/>
      <c r="G401" s="151"/>
      <c r="H401" s="6"/>
      <c r="I401" s="6"/>
      <c r="J401" s="6"/>
      <c r="K401" s="6"/>
      <c r="L401" s="6"/>
    </row>
    <row r="402" spans="1:12">
      <c r="A402" s="13"/>
      <c r="B402" s="13"/>
      <c r="C402" s="2"/>
      <c r="E402" s="6"/>
      <c r="F402" s="151"/>
      <c r="G402" s="151"/>
      <c r="H402" s="6"/>
      <c r="I402" s="6"/>
      <c r="J402" s="6"/>
      <c r="K402" s="6"/>
      <c r="L402" s="6"/>
    </row>
    <row r="403" spans="1:12">
      <c r="A403" s="13"/>
      <c r="B403" s="13"/>
      <c r="C403" s="2"/>
      <c r="E403" s="6"/>
      <c r="F403" s="151"/>
      <c r="G403" s="151"/>
      <c r="H403" s="6"/>
      <c r="I403" s="6"/>
      <c r="J403" s="6"/>
      <c r="K403" s="6"/>
      <c r="L403" s="6"/>
    </row>
    <row r="404" spans="1:12">
      <c r="A404" s="13"/>
      <c r="B404" s="13"/>
      <c r="C404" s="2"/>
      <c r="E404" s="6"/>
      <c r="F404" s="151"/>
      <c r="G404" s="151"/>
      <c r="H404" s="6"/>
      <c r="I404" s="6"/>
      <c r="J404" s="6"/>
      <c r="K404" s="6"/>
      <c r="L404" s="6"/>
    </row>
    <row r="405" spans="1:12">
      <c r="A405" s="13"/>
      <c r="B405" s="13"/>
      <c r="C405" s="2"/>
      <c r="E405" s="6"/>
      <c r="F405" s="151"/>
      <c r="G405" s="151"/>
      <c r="H405" s="6"/>
      <c r="I405" s="6"/>
      <c r="J405" s="6"/>
      <c r="K405" s="6"/>
      <c r="L405" s="6"/>
    </row>
    <row r="406" spans="1:12">
      <c r="A406" s="13"/>
      <c r="B406" s="13"/>
      <c r="C406" s="2"/>
      <c r="E406" s="6"/>
      <c r="F406" s="151"/>
      <c r="G406" s="151"/>
      <c r="H406" s="6"/>
      <c r="I406" s="6"/>
      <c r="J406" s="6"/>
      <c r="K406" s="6"/>
      <c r="L406" s="6"/>
    </row>
    <row r="407" spans="1:12">
      <c r="A407" s="13"/>
      <c r="B407" s="13"/>
      <c r="C407" s="2"/>
      <c r="E407" s="6"/>
      <c r="F407" s="151"/>
      <c r="G407" s="151"/>
      <c r="H407" s="6"/>
      <c r="I407" s="6"/>
      <c r="J407" s="6"/>
      <c r="K407" s="6"/>
      <c r="L407" s="6"/>
    </row>
    <row r="408" spans="1:12">
      <c r="A408" s="13"/>
      <c r="B408" s="13"/>
      <c r="C408" s="2"/>
      <c r="E408" s="6"/>
      <c r="F408" s="151"/>
      <c r="G408" s="151"/>
      <c r="H408" s="6"/>
      <c r="I408" s="6"/>
      <c r="J408" s="6"/>
      <c r="K408" s="6"/>
      <c r="L408" s="6"/>
    </row>
    <row r="409" spans="1:12">
      <c r="A409" s="13"/>
      <c r="B409" s="13"/>
      <c r="C409" s="2"/>
      <c r="E409" s="6"/>
      <c r="F409" s="151"/>
      <c r="G409" s="151"/>
      <c r="H409" s="6"/>
      <c r="I409" s="6"/>
      <c r="J409" s="6"/>
      <c r="K409" s="6"/>
      <c r="L409" s="6"/>
    </row>
    <row r="410" spans="1:12">
      <c r="A410" s="13"/>
      <c r="B410" s="13"/>
      <c r="C410" s="2"/>
      <c r="E410" s="6"/>
      <c r="F410" s="151"/>
      <c r="G410" s="151"/>
      <c r="H410" s="6"/>
      <c r="I410" s="6"/>
      <c r="J410" s="6"/>
      <c r="K410" s="6"/>
      <c r="L410" s="6"/>
    </row>
    <row r="411" spans="1:12">
      <c r="A411" s="13"/>
      <c r="B411" s="13"/>
      <c r="C411" s="2"/>
      <c r="E411" s="6"/>
      <c r="F411" s="151"/>
      <c r="G411" s="151"/>
      <c r="H411" s="6"/>
      <c r="I411" s="6"/>
      <c r="J411" s="6"/>
      <c r="K411" s="6"/>
      <c r="L411" s="6"/>
    </row>
    <row r="412" spans="1:12">
      <c r="A412" s="13"/>
      <c r="B412" s="13"/>
      <c r="C412" s="2"/>
      <c r="E412" s="6"/>
      <c r="F412" s="151"/>
      <c r="G412" s="151"/>
      <c r="H412" s="6"/>
      <c r="I412" s="6"/>
      <c r="J412" s="6"/>
      <c r="K412" s="6"/>
      <c r="L412" s="6"/>
    </row>
    <row r="413" spans="1:12">
      <c r="A413" s="13"/>
      <c r="B413" s="13"/>
      <c r="C413" s="2"/>
      <c r="E413" s="6"/>
      <c r="F413" s="151"/>
      <c r="G413" s="151"/>
      <c r="H413" s="6"/>
      <c r="I413" s="6"/>
      <c r="J413" s="6"/>
      <c r="K413" s="6"/>
      <c r="L413" s="6"/>
    </row>
    <row r="414" spans="1:12">
      <c r="A414" s="13"/>
      <c r="B414" s="13"/>
      <c r="C414" s="2"/>
      <c r="E414" s="6"/>
      <c r="F414" s="151"/>
      <c r="G414" s="151"/>
      <c r="H414" s="6"/>
      <c r="I414" s="6"/>
      <c r="J414" s="6"/>
      <c r="K414" s="6"/>
      <c r="L414" s="6"/>
    </row>
    <row r="415" spans="1:12">
      <c r="A415" s="13"/>
      <c r="B415" s="13"/>
      <c r="C415" s="2"/>
      <c r="E415" s="6"/>
      <c r="F415" s="151"/>
      <c r="G415" s="151"/>
      <c r="H415" s="6"/>
      <c r="I415" s="6"/>
      <c r="J415" s="6"/>
      <c r="K415" s="6"/>
      <c r="L415" s="6"/>
    </row>
    <row r="416" spans="1:12">
      <c r="A416" s="13"/>
      <c r="B416" s="13"/>
      <c r="C416" s="2"/>
      <c r="E416" s="6"/>
      <c r="F416" s="151"/>
      <c r="L416" s="6"/>
    </row>
    <row r="417" spans="1:12">
      <c r="A417" s="13"/>
      <c r="B417" s="13"/>
      <c r="C417" s="2"/>
      <c r="E417" s="6"/>
      <c r="G417" s="151"/>
      <c r="H417" s="6"/>
      <c r="I417" s="6"/>
      <c r="J417" s="6"/>
      <c r="K417" s="6"/>
      <c r="L417" s="6"/>
    </row>
    <row r="418" spans="1:12">
      <c r="A418" s="13"/>
      <c r="B418" s="13"/>
      <c r="C418" s="2"/>
      <c r="E418" s="6"/>
      <c r="F418" s="151"/>
      <c r="G418" s="151"/>
      <c r="H418" s="6"/>
      <c r="I418" s="6"/>
      <c r="J418" s="6"/>
      <c r="K418" s="6"/>
      <c r="L418" s="6"/>
    </row>
    <row r="419" spans="1:12">
      <c r="A419" s="13"/>
      <c r="B419" s="13"/>
      <c r="C419" s="2"/>
      <c r="E419" s="6"/>
      <c r="F419" s="151"/>
      <c r="G419" s="151"/>
      <c r="H419" s="6"/>
      <c r="I419" s="6"/>
      <c r="J419" s="6"/>
      <c r="K419" s="6"/>
      <c r="L419" s="6"/>
    </row>
    <row r="420" spans="1:12">
      <c r="A420" s="13"/>
      <c r="B420" s="13"/>
      <c r="C420" s="2"/>
      <c r="E420" s="6"/>
      <c r="F420" s="151"/>
      <c r="G420" s="151"/>
      <c r="H420" s="6"/>
      <c r="I420" s="6"/>
      <c r="J420" s="6"/>
      <c r="K420" s="6"/>
      <c r="L420" s="6"/>
    </row>
    <row r="421" spans="1:12">
      <c r="A421" s="13"/>
      <c r="B421" s="13"/>
      <c r="C421" s="2"/>
      <c r="E421" s="6"/>
      <c r="F421" s="151"/>
      <c r="G421" s="151"/>
      <c r="H421" s="6"/>
      <c r="I421" s="6"/>
      <c r="J421" s="6"/>
      <c r="K421" s="6"/>
      <c r="L421" s="6"/>
    </row>
    <row r="422" spans="1:12">
      <c r="A422" s="13"/>
      <c r="B422" s="13"/>
      <c r="C422" s="2"/>
      <c r="E422" s="6"/>
      <c r="F422" s="151"/>
      <c r="G422" s="151"/>
      <c r="H422" s="6"/>
      <c r="I422" s="6"/>
      <c r="J422" s="6"/>
      <c r="K422" s="6"/>
      <c r="L422" s="6"/>
    </row>
    <row r="423" spans="1:12">
      <c r="A423" s="13"/>
      <c r="B423" s="13"/>
      <c r="C423" s="2"/>
      <c r="E423" s="6"/>
      <c r="F423" s="151"/>
      <c r="G423" s="151"/>
      <c r="H423" s="6"/>
      <c r="I423" s="6"/>
      <c r="J423" s="6"/>
      <c r="K423" s="6"/>
      <c r="L423" s="6"/>
    </row>
    <row r="424" spans="1:12">
      <c r="A424" s="13"/>
      <c r="B424" s="13"/>
      <c r="C424" s="2"/>
      <c r="E424" s="6"/>
      <c r="F424" s="151"/>
      <c r="G424" s="151"/>
      <c r="H424" s="6"/>
      <c r="I424" s="6"/>
      <c r="J424" s="6"/>
      <c r="K424" s="6"/>
      <c r="L424" s="6"/>
    </row>
    <row r="425" spans="1:12">
      <c r="A425" s="13"/>
      <c r="B425" s="13"/>
      <c r="C425" s="2"/>
      <c r="E425" s="6"/>
      <c r="F425" s="151"/>
      <c r="G425" s="151"/>
      <c r="H425" s="6"/>
      <c r="I425" s="6"/>
      <c r="J425" s="6"/>
      <c r="K425" s="6"/>
      <c r="L425" s="6"/>
    </row>
    <row r="426" spans="1:12">
      <c r="A426" s="13"/>
      <c r="B426" s="13"/>
      <c r="C426" s="2"/>
      <c r="E426" s="6"/>
      <c r="F426" s="151"/>
      <c r="G426" s="151"/>
      <c r="H426" s="6"/>
      <c r="I426" s="6"/>
      <c r="J426" s="6"/>
      <c r="K426" s="6"/>
      <c r="L426" s="6"/>
    </row>
    <row r="427" spans="1:12">
      <c r="A427" s="13"/>
      <c r="B427" s="13"/>
      <c r="C427" s="2"/>
      <c r="E427" s="6"/>
      <c r="F427" s="151"/>
      <c r="G427" s="151"/>
      <c r="H427" s="6"/>
      <c r="I427" s="6"/>
      <c r="J427" s="6"/>
      <c r="K427" s="6"/>
      <c r="L427" s="6"/>
    </row>
    <row r="428" spans="1:12">
      <c r="A428" s="13"/>
      <c r="B428" s="13"/>
      <c r="C428" s="2"/>
      <c r="E428" s="6"/>
      <c r="F428" s="151"/>
      <c r="G428" s="151"/>
      <c r="H428" s="6"/>
      <c r="I428" s="6"/>
      <c r="J428" s="6"/>
      <c r="K428" s="6"/>
      <c r="L428" s="6"/>
    </row>
    <row r="429" spans="1:12">
      <c r="A429" s="13"/>
      <c r="B429" s="13"/>
      <c r="C429" s="2"/>
      <c r="E429" s="6"/>
      <c r="F429" s="151"/>
      <c r="G429" s="151"/>
      <c r="H429" s="6"/>
      <c r="I429" s="6"/>
      <c r="J429" s="6"/>
      <c r="K429" s="6"/>
      <c r="L429" s="6"/>
    </row>
    <row r="430" spans="1:12">
      <c r="A430" s="13"/>
      <c r="B430" s="13"/>
      <c r="C430" s="2"/>
      <c r="E430" s="6"/>
      <c r="F430" s="151"/>
      <c r="G430" s="151"/>
      <c r="H430" s="6"/>
      <c r="I430" s="6"/>
      <c r="J430" s="6"/>
      <c r="K430" s="6"/>
      <c r="L430" s="6"/>
    </row>
    <row r="431" spans="1:12">
      <c r="A431" s="13"/>
      <c r="B431" s="13"/>
      <c r="C431" s="2"/>
      <c r="E431" s="6"/>
      <c r="F431" s="151"/>
      <c r="G431" s="151"/>
      <c r="H431" s="6"/>
      <c r="I431" s="6"/>
      <c r="J431" s="6"/>
      <c r="K431" s="6"/>
      <c r="L431" s="6"/>
    </row>
    <row r="432" spans="1:12">
      <c r="A432" s="13"/>
      <c r="B432" s="13"/>
      <c r="C432" s="2"/>
      <c r="E432" s="6"/>
      <c r="F432" s="151"/>
      <c r="G432" s="151"/>
      <c r="H432" s="6"/>
      <c r="I432" s="6"/>
      <c r="J432" s="6"/>
      <c r="K432" s="6"/>
      <c r="L432" s="6"/>
    </row>
    <row r="433" spans="1:12">
      <c r="A433" s="13"/>
      <c r="B433" s="13"/>
      <c r="C433" s="2"/>
      <c r="E433" s="6"/>
      <c r="F433" s="151"/>
      <c r="G433" s="151"/>
      <c r="H433" s="6"/>
      <c r="I433" s="6"/>
      <c r="J433" s="6"/>
      <c r="K433" s="6"/>
      <c r="L433" s="6"/>
    </row>
    <row r="434" spans="1:12">
      <c r="A434" s="13"/>
      <c r="B434" s="13"/>
      <c r="C434" s="2"/>
      <c r="E434" s="6"/>
      <c r="F434" s="151"/>
      <c r="G434" s="151"/>
      <c r="H434" s="6"/>
      <c r="I434" s="6"/>
      <c r="J434" s="6"/>
      <c r="K434" s="6"/>
      <c r="L434" s="6"/>
    </row>
    <row r="435" spans="1:12">
      <c r="A435" s="13"/>
      <c r="B435" s="13"/>
      <c r="C435" s="2"/>
      <c r="E435" s="6"/>
      <c r="F435" s="151"/>
      <c r="G435" s="151"/>
      <c r="H435" s="6"/>
      <c r="I435" s="6"/>
      <c r="J435" s="6"/>
      <c r="K435" s="6"/>
      <c r="L435" s="6"/>
    </row>
    <row r="436" spans="1:12">
      <c r="A436" s="13"/>
      <c r="B436" s="13"/>
      <c r="C436" s="2"/>
      <c r="E436" s="6"/>
      <c r="F436" s="151"/>
      <c r="G436" s="151"/>
      <c r="H436" s="6"/>
      <c r="I436" s="6"/>
      <c r="J436" s="6"/>
      <c r="K436" s="6"/>
      <c r="L436" s="6"/>
    </row>
    <row r="437" spans="1:12">
      <c r="A437" s="13"/>
      <c r="B437" s="13"/>
      <c r="C437" s="2"/>
      <c r="E437" s="6"/>
      <c r="F437" s="151"/>
      <c r="G437" s="151"/>
      <c r="H437" s="6"/>
      <c r="I437" s="6"/>
      <c r="J437" s="6"/>
      <c r="K437" s="6"/>
      <c r="L437" s="6"/>
    </row>
    <row r="438" spans="1:12">
      <c r="A438" s="13"/>
      <c r="B438" s="13"/>
      <c r="C438" s="2"/>
      <c r="E438" s="6"/>
      <c r="F438" s="151"/>
      <c r="G438" s="151"/>
      <c r="H438" s="6"/>
      <c r="I438" s="6"/>
      <c r="J438" s="6"/>
      <c r="K438" s="6"/>
      <c r="L438" s="6"/>
    </row>
    <row r="439" spans="1:12">
      <c r="A439" s="13"/>
      <c r="B439" s="13"/>
      <c r="C439" s="2"/>
      <c r="E439" s="6"/>
      <c r="F439" s="151"/>
      <c r="G439" s="151"/>
      <c r="H439" s="6"/>
      <c r="I439" s="6"/>
      <c r="J439" s="6"/>
      <c r="K439" s="6"/>
      <c r="L439" s="6"/>
    </row>
    <row r="440" spans="1:12">
      <c r="A440" s="13"/>
      <c r="B440" s="13"/>
      <c r="C440" s="2"/>
      <c r="E440" s="6"/>
      <c r="F440" s="151"/>
      <c r="G440" s="151"/>
      <c r="H440" s="6"/>
      <c r="I440" s="6"/>
      <c r="J440" s="6"/>
      <c r="K440" s="6"/>
      <c r="L440" s="6"/>
    </row>
    <row r="441" spans="1:12">
      <c r="A441" s="13"/>
      <c r="B441" s="13"/>
      <c r="C441" s="2"/>
      <c r="E441" s="6"/>
      <c r="F441" s="151"/>
      <c r="G441" s="151"/>
      <c r="H441" s="6"/>
      <c r="I441" s="6"/>
      <c r="J441" s="6"/>
      <c r="K441" s="6"/>
      <c r="L441" s="6"/>
    </row>
    <row r="442" spans="1:12">
      <c r="A442" s="13"/>
      <c r="B442" s="13"/>
      <c r="C442" s="2"/>
      <c r="E442" s="6"/>
      <c r="F442" s="151"/>
      <c r="G442" s="151"/>
      <c r="H442" s="6"/>
      <c r="I442" s="6"/>
      <c r="J442" s="6"/>
      <c r="K442" s="6"/>
      <c r="L442" s="6"/>
    </row>
    <row r="443" spans="1:12">
      <c r="A443" s="13"/>
      <c r="B443" s="13"/>
      <c r="C443" s="2"/>
      <c r="E443" s="6"/>
      <c r="F443" s="151"/>
      <c r="G443" s="151"/>
      <c r="H443" s="6"/>
      <c r="I443" s="6"/>
      <c r="J443" s="6"/>
      <c r="K443" s="6"/>
      <c r="L443" s="6"/>
    </row>
    <row r="444" spans="1:12">
      <c r="A444" s="13"/>
      <c r="B444" s="13"/>
      <c r="C444" s="2"/>
      <c r="E444" s="6"/>
      <c r="F444" s="151"/>
      <c r="G444" s="151"/>
      <c r="H444" s="6"/>
      <c r="I444" s="6"/>
      <c r="J444" s="6"/>
      <c r="K444" s="6"/>
      <c r="L444" s="6"/>
    </row>
    <row r="445" spans="1:12">
      <c r="A445" s="13"/>
      <c r="B445" s="13"/>
      <c r="C445" s="2"/>
      <c r="E445" s="6"/>
      <c r="F445" s="151"/>
      <c r="G445" s="151"/>
      <c r="H445" s="6"/>
      <c r="I445" s="6"/>
      <c r="J445" s="6"/>
      <c r="K445" s="6"/>
      <c r="L445" s="6"/>
    </row>
    <row r="446" spans="1:12">
      <c r="A446" s="13"/>
      <c r="B446" s="13"/>
      <c r="C446" s="2"/>
      <c r="E446" s="6"/>
      <c r="F446" s="151"/>
      <c r="G446" s="151"/>
      <c r="H446" s="6"/>
      <c r="I446" s="6"/>
      <c r="J446" s="6"/>
      <c r="K446" s="6"/>
      <c r="L446" s="6"/>
    </row>
    <row r="447" spans="1:12">
      <c r="A447" s="13"/>
      <c r="B447" s="13"/>
      <c r="C447" s="2"/>
      <c r="E447" s="6"/>
      <c r="F447" s="151"/>
      <c r="G447" s="151"/>
      <c r="H447" s="6"/>
      <c r="I447" s="6"/>
      <c r="J447" s="6"/>
      <c r="K447" s="6"/>
      <c r="L447" s="6"/>
    </row>
    <row r="448" spans="1:12">
      <c r="A448" s="13"/>
      <c r="B448" s="13"/>
      <c r="C448" s="2"/>
      <c r="E448" s="6"/>
      <c r="F448" s="151"/>
      <c r="G448" s="151"/>
      <c r="H448" s="6"/>
      <c r="I448" s="6"/>
      <c r="J448" s="6"/>
      <c r="K448" s="6"/>
      <c r="L448" s="6"/>
    </row>
    <row r="449" spans="1:12">
      <c r="A449" s="13"/>
      <c r="B449" s="13"/>
      <c r="C449" s="2"/>
      <c r="E449" s="6"/>
      <c r="F449" s="151"/>
      <c r="G449" s="151"/>
      <c r="H449" s="6"/>
      <c r="I449" s="6"/>
      <c r="J449" s="6"/>
      <c r="K449" s="6"/>
      <c r="L449" s="6"/>
    </row>
    <row r="450" spans="1:12">
      <c r="A450" s="13"/>
      <c r="B450" s="13"/>
      <c r="C450" s="2"/>
      <c r="E450" s="6"/>
      <c r="F450" s="151"/>
      <c r="G450" s="151"/>
      <c r="H450" s="6"/>
      <c r="I450" s="6"/>
      <c r="J450" s="6"/>
      <c r="K450" s="6"/>
      <c r="L450" s="6"/>
    </row>
    <row r="451" spans="1:12">
      <c r="A451" s="13"/>
      <c r="B451" s="13"/>
      <c r="C451" s="2"/>
      <c r="E451" s="6"/>
      <c r="F451" s="151"/>
      <c r="G451" s="151"/>
      <c r="H451" s="6"/>
      <c r="I451" s="6"/>
      <c r="J451" s="6"/>
      <c r="K451" s="6"/>
      <c r="L451" s="6"/>
    </row>
    <row r="452" spans="1:12">
      <c r="A452" s="13"/>
      <c r="B452" s="13"/>
      <c r="C452" s="2"/>
      <c r="E452" s="6"/>
      <c r="F452" s="151"/>
      <c r="G452" s="151"/>
      <c r="H452" s="6"/>
      <c r="I452" s="6"/>
      <c r="J452" s="6"/>
      <c r="K452" s="6"/>
      <c r="L452" s="6"/>
    </row>
    <row r="453" spans="1:12">
      <c r="A453" s="13"/>
      <c r="B453" s="13"/>
      <c r="C453" s="2"/>
      <c r="E453" s="6"/>
      <c r="F453" s="151"/>
      <c r="G453" s="151"/>
      <c r="H453" s="6"/>
      <c r="I453" s="6"/>
      <c r="J453" s="6"/>
      <c r="K453" s="6"/>
      <c r="L453" s="6"/>
    </row>
    <row r="454" spans="1:12">
      <c r="A454" s="13"/>
      <c r="B454" s="13"/>
      <c r="C454" s="2"/>
      <c r="E454" s="6"/>
      <c r="F454" s="151"/>
      <c r="G454" s="151"/>
      <c r="H454" s="6"/>
      <c r="I454" s="6"/>
      <c r="J454" s="6"/>
      <c r="K454" s="6"/>
      <c r="L454" s="6"/>
    </row>
    <row r="455" spans="1:12">
      <c r="A455" s="13"/>
      <c r="B455" s="13"/>
      <c r="C455" s="2"/>
      <c r="E455" s="6"/>
      <c r="F455" s="151"/>
      <c r="G455" s="151"/>
      <c r="H455" s="6"/>
      <c r="I455" s="6"/>
      <c r="J455" s="6"/>
      <c r="K455" s="6"/>
      <c r="L455" s="6"/>
    </row>
    <row r="456" spans="1:12">
      <c r="A456" s="13"/>
      <c r="B456" s="13"/>
      <c r="C456" s="2"/>
      <c r="E456" s="6"/>
      <c r="F456" s="151"/>
      <c r="G456" s="151"/>
      <c r="H456" s="6"/>
      <c r="I456" s="6"/>
      <c r="J456" s="6"/>
      <c r="K456" s="6"/>
      <c r="L456" s="6"/>
    </row>
    <row r="457" spans="1:12">
      <c r="A457" s="13"/>
      <c r="B457" s="13"/>
      <c r="C457" s="2"/>
      <c r="E457" s="6"/>
      <c r="F457" s="151"/>
      <c r="G457" s="151"/>
      <c r="H457" s="6"/>
      <c r="I457" s="6"/>
      <c r="J457" s="6"/>
      <c r="K457" s="6"/>
      <c r="L457" s="6"/>
    </row>
    <row r="458" spans="1:12">
      <c r="A458" s="13"/>
      <c r="B458" s="13"/>
      <c r="C458" s="2"/>
      <c r="E458" s="6"/>
      <c r="F458" s="151"/>
      <c r="G458" s="151"/>
      <c r="H458" s="6"/>
      <c r="I458" s="6"/>
      <c r="J458" s="6"/>
      <c r="K458" s="6"/>
      <c r="L458" s="6"/>
    </row>
    <row r="459" spans="1:12">
      <c r="A459" s="13"/>
      <c r="B459" s="13"/>
      <c r="C459" s="2"/>
      <c r="E459" s="6"/>
      <c r="F459" s="151"/>
      <c r="G459" s="151"/>
      <c r="H459" s="6"/>
      <c r="I459" s="6"/>
      <c r="J459" s="6"/>
      <c r="K459" s="6"/>
      <c r="L459" s="6"/>
    </row>
    <row r="460" spans="1:12">
      <c r="A460" s="13"/>
      <c r="B460" s="13"/>
      <c r="C460" s="2"/>
      <c r="E460" s="6"/>
      <c r="F460" s="151"/>
      <c r="G460" s="151"/>
      <c r="H460" s="6"/>
      <c r="I460" s="6"/>
      <c r="J460" s="6"/>
      <c r="K460" s="6"/>
      <c r="L460" s="6"/>
    </row>
    <row r="461" spans="1:12">
      <c r="A461" s="13"/>
      <c r="B461" s="13"/>
      <c r="C461" s="2"/>
      <c r="E461" s="6"/>
      <c r="F461" s="151"/>
      <c r="G461" s="151"/>
      <c r="H461" s="6"/>
      <c r="I461" s="6"/>
      <c r="J461" s="6"/>
      <c r="K461" s="6"/>
      <c r="L461" s="6"/>
    </row>
    <row r="462" spans="1:12">
      <c r="A462" s="13"/>
      <c r="B462" s="13"/>
      <c r="C462" s="2"/>
      <c r="E462" s="6"/>
      <c r="F462" s="151"/>
      <c r="G462" s="151"/>
      <c r="H462" s="6"/>
      <c r="I462" s="6"/>
      <c r="J462" s="6"/>
      <c r="K462" s="6"/>
      <c r="L462" s="6"/>
    </row>
    <row r="463" spans="1:12">
      <c r="A463" s="13"/>
      <c r="B463" s="13"/>
      <c r="C463" s="2"/>
      <c r="E463" s="6"/>
      <c r="F463" s="151"/>
      <c r="G463" s="151"/>
      <c r="H463" s="6"/>
      <c r="I463" s="6"/>
      <c r="J463" s="6"/>
      <c r="K463" s="6"/>
      <c r="L463" s="6"/>
    </row>
    <row r="464" spans="1:12">
      <c r="A464" s="13"/>
      <c r="B464" s="13"/>
      <c r="C464" s="2"/>
      <c r="E464" s="6"/>
      <c r="F464" s="151"/>
      <c r="G464" s="151"/>
      <c r="H464" s="6"/>
      <c r="I464" s="6"/>
      <c r="J464" s="6"/>
      <c r="K464" s="6"/>
      <c r="L464" s="6"/>
    </row>
    <row r="465" spans="1:12">
      <c r="A465" s="13"/>
      <c r="B465" s="13"/>
      <c r="C465" s="2"/>
      <c r="E465" s="6"/>
      <c r="F465" s="151"/>
      <c r="G465" s="151"/>
      <c r="H465" s="6"/>
      <c r="I465" s="6"/>
      <c r="J465" s="6"/>
      <c r="K465" s="6"/>
      <c r="L465" s="6"/>
    </row>
    <row r="466" spans="1:12">
      <c r="A466" s="13"/>
      <c r="B466" s="13"/>
      <c r="C466" s="2"/>
      <c r="E466" s="6"/>
      <c r="F466" s="151"/>
      <c r="G466" s="151"/>
      <c r="H466" s="6"/>
      <c r="I466" s="6"/>
      <c r="J466" s="6"/>
      <c r="K466" s="6"/>
      <c r="L466" s="6"/>
    </row>
    <row r="467" spans="1:12">
      <c r="A467" s="13"/>
      <c r="B467" s="13"/>
      <c r="C467" s="2"/>
      <c r="E467" s="6"/>
      <c r="F467" s="151"/>
      <c r="G467" s="151"/>
      <c r="H467" s="6"/>
      <c r="I467" s="6"/>
      <c r="J467" s="6"/>
      <c r="K467" s="6"/>
      <c r="L467" s="6"/>
    </row>
    <row r="468" spans="1:12">
      <c r="A468" s="13"/>
      <c r="B468" s="13"/>
      <c r="C468" s="2"/>
      <c r="E468" s="6"/>
      <c r="F468" s="151"/>
      <c r="G468" s="151"/>
      <c r="H468" s="6"/>
      <c r="I468" s="6"/>
      <c r="J468" s="6"/>
      <c r="K468" s="6"/>
      <c r="L468" s="6"/>
    </row>
    <row r="469" spans="1:12">
      <c r="A469" s="13"/>
      <c r="B469" s="13"/>
      <c r="C469" s="2"/>
      <c r="E469" s="6"/>
      <c r="F469" s="151"/>
      <c r="G469" s="151"/>
      <c r="H469" s="6"/>
      <c r="I469" s="6"/>
      <c r="J469" s="6"/>
      <c r="K469" s="6"/>
      <c r="L469" s="6"/>
    </row>
    <row r="470" spans="1:12">
      <c r="A470" s="13"/>
      <c r="B470" s="13"/>
      <c r="C470" s="2"/>
      <c r="E470" s="6"/>
      <c r="F470" s="151"/>
      <c r="G470" s="151"/>
      <c r="H470" s="6"/>
      <c r="I470" s="6"/>
      <c r="J470" s="6"/>
      <c r="K470" s="6"/>
      <c r="L470" s="6"/>
    </row>
    <row r="471" spans="1:12">
      <c r="A471" s="13"/>
      <c r="B471" s="13"/>
      <c r="C471" s="2"/>
      <c r="E471" s="6"/>
      <c r="F471" s="151"/>
      <c r="G471" s="151"/>
      <c r="H471" s="6"/>
      <c r="I471" s="6"/>
      <c r="J471" s="6"/>
      <c r="K471" s="6"/>
      <c r="L471" s="6"/>
    </row>
    <row r="472" spans="1:12">
      <c r="A472" s="13"/>
      <c r="B472" s="13"/>
      <c r="C472" s="2"/>
      <c r="E472" s="6"/>
      <c r="F472" s="151"/>
      <c r="G472" s="151"/>
      <c r="H472" s="6"/>
      <c r="I472" s="6"/>
      <c r="J472" s="6"/>
      <c r="K472" s="6"/>
      <c r="L472" s="6"/>
    </row>
    <row r="473" spans="1:12">
      <c r="A473" s="13"/>
      <c r="B473" s="13"/>
      <c r="C473" s="2"/>
      <c r="E473" s="6"/>
      <c r="F473" s="151"/>
      <c r="G473" s="151"/>
      <c r="H473" s="6"/>
      <c r="I473" s="6"/>
      <c r="J473" s="6"/>
      <c r="K473" s="6"/>
      <c r="L473" s="6"/>
    </row>
    <row r="474" spans="1:12">
      <c r="A474" s="13"/>
      <c r="B474" s="13"/>
      <c r="C474" s="2"/>
      <c r="E474" s="6"/>
      <c r="F474" s="151"/>
      <c r="G474" s="151"/>
      <c r="H474" s="6"/>
      <c r="I474" s="6"/>
      <c r="J474" s="6"/>
      <c r="K474" s="6"/>
      <c r="L474" s="6"/>
    </row>
    <row r="475" spans="1:12">
      <c r="A475" s="13"/>
      <c r="B475" s="13"/>
      <c r="C475" s="2"/>
      <c r="E475" s="6"/>
      <c r="F475" s="151"/>
      <c r="G475" s="151"/>
      <c r="H475" s="6"/>
      <c r="I475" s="6"/>
      <c r="J475" s="6"/>
      <c r="K475" s="6"/>
      <c r="L475" s="6"/>
    </row>
    <row r="476" spans="1:12">
      <c r="A476" s="13"/>
      <c r="B476" s="13"/>
      <c r="C476" s="2"/>
      <c r="E476" s="6"/>
      <c r="F476" s="151"/>
      <c r="G476" s="151"/>
      <c r="H476" s="6"/>
      <c r="I476" s="6"/>
      <c r="J476" s="6"/>
      <c r="K476" s="6"/>
      <c r="L476" s="6"/>
    </row>
    <row r="477" spans="1:12">
      <c r="A477" s="13"/>
      <c r="B477" s="13"/>
      <c r="C477" s="2"/>
      <c r="E477" s="6"/>
      <c r="F477" s="151"/>
      <c r="G477" s="151"/>
      <c r="H477" s="6"/>
      <c r="I477" s="6"/>
      <c r="J477" s="6"/>
      <c r="K477" s="6"/>
      <c r="L477" s="6"/>
    </row>
    <row r="478" spans="1:12">
      <c r="A478" s="13"/>
      <c r="B478" s="13"/>
      <c r="C478" s="2"/>
      <c r="E478" s="6"/>
      <c r="F478" s="151"/>
      <c r="G478" s="151"/>
      <c r="H478" s="6"/>
      <c r="I478" s="6"/>
      <c r="J478" s="6"/>
      <c r="K478" s="6"/>
      <c r="L478" s="6"/>
    </row>
    <row r="479" spans="1:12">
      <c r="A479" s="13"/>
      <c r="B479" s="13"/>
      <c r="C479" s="2"/>
      <c r="E479" s="6"/>
      <c r="F479" s="151"/>
      <c r="G479" s="151"/>
      <c r="H479" s="6"/>
      <c r="I479" s="6"/>
      <c r="J479" s="6"/>
      <c r="K479" s="6"/>
      <c r="L479" s="6"/>
    </row>
    <row r="480" spans="1:12">
      <c r="A480" s="13"/>
      <c r="B480" s="13"/>
      <c r="C480" s="2"/>
      <c r="E480" s="6"/>
      <c r="F480" s="151"/>
      <c r="G480" s="151"/>
      <c r="H480" s="6"/>
      <c r="I480" s="6"/>
      <c r="J480" s="6"/>
      <c r="K480" s="6"/>
      <c r="L480" s="6"/>
    </row>
    <row r="481" spans="1:12">
      <c r="A481" s="13"/>
      <c r="B481" s="13"/>
      <c r="C481" s="2"/>
      <c r="E481" s="6"/>
      <c r="F481" s="151"/>
      <c r="G481" s="151"/>
      <c r="H481" s="6"/>
      <c r="I481" s="6"/>
      <c r="J481" s="6"/>
      <c r="K481" s="6"/>
      <c r="L481" s="6"/>
    </row>
    <row r="482" spans="1:12">
      <c r="A482" s="13"/>
      <c r="B482" s="13"/>
      <c r="C482" s="2"/>
      <c r="E482" s="6"/>
      <c r="F482" s="151"/>
      <c r="G482" s="151"/>
      <c r="H482" s="6"/>
      <c r="I482" s="6"/>
      <c r="J482" s="6"/>
      <c r="K482" s="6"/>
      <c r="L482" s="6"/>
    </row>
    <row r="483" spans="1:12">
      <c r="A483" s="13"/>
      <c r="B483" s="13"/>
      <c r="C483" s="2"/>
      <c r="E483" s="6"/>
      <c r="F483" s="151"/>
      <c r="G483" s="151"/>
      <c r="H483" s="6"/>
      <c r="I483" s="6"/>
      <c r="J483" s="6"/>
      <c r="K483" s="6"/>
      <c r="L483" s="6"/>
    </row>
    <row r="484" spans="1:12">
      <c r="A484" s="13"/>
      <c r="B484" s="13"/>
      <c r="C484" s="2"/>
      <c r="E484" s="6"/>
      <c r="F484" s="151"/>
      <c r="G484" s="151"/>
      <c r="H484" s="6"/>
      <c r="I484" s="6"/>
      <c r="J484" s="6"/>
      <c r="K484" s="6"/>
      <c r="L484" s="6"/>
    </row>
    <row r="485" spans="1:12">
      <c r="A485" s="13"/>
      <c r="B485" s="13"/>
      <c r="C485" s="2"/>
      <c r="E485" s="6"/>
      <c r="F485" s="151"/>
      <c r="G485" s="151"/>
      <c r="H485" s="6"/>
      <c r="I485" s="6"/>
      <c r="J485" s="6"/>
      <c r="K485" s="6"/>
      <c r="L485" s="6"/>
    </row>
    <row r="486" spans="1:12">
      <c r="A486" s="13"/>
      <c r="B486" s="13"/>
      <c r="C486" s="2"/>
      <c r="E486" s="6"/>
      <c r="F486" s="151"/>
      <c r="G486" s="151"/>
      <c r="H486" s="6"/>
      <c r="I486" s="6"/>
      <c r="J486" s="6"/>
      <c r="K486" s="6"/>
      <c r="L486" s="6"/>
    </row>
    <row r="487" spans="1:12">
      <c r="A487" s="13"/>
      <c r="B487" s="13"/>
      <c r="C487" s="2"/>
      <c r="E487" s="6"/>
      <c r="F487" s="151"/>
      <c r="G487" s="151"/>
      <c r="H487" s="6"/>
      <c r="I487" s="6"/>
      <c r="J487" s="6"/>
      <c r="K487" s="6"/>
      <c r="L487" s="6"/>
    </row>
    <row r="488" spans="1:12">
      <c r="A488" s="13"/>
      <c r="B488" s="13"/>
      <c r="C488" s="2"/>
      <c r="E488" s="6"/>
      <c r="F488" s="151"/>
      <c r="G488" s="151"/>
      <c r="H488" s="6"/>
      <c r="I488" s="6"/>
      <c r="J488" s="6"/>
      <c r="K488" s="6"/>
      <c r="L488" s="6"/>
    </row>
    <row r="489" spans="1:12">
      <c r="A489" s="13"/>
      <c r="B489" s="13"/>
      <c r="C489" s="2"/>
      <c r="E489" s="6"/>
      <c r="F489" s="151"/>
      <c r="G489" s="151"/>
      <c r="H489" s="6"/>
      <c r="I489" s="6"/>
      <c r="J489" s="6"/>
      <c r="K489" s="6"/>
      <c r="L489" s="6"/>
    </row>
    <row r="490" spans="1:12">
      <c r="A490" s="13"/>
      <c r="B490" s="13"/>
      <c r="C490" s="2"/>
      <c r="E490" s="6"/>
      <c r="F490" s="151"/>
      <c r="G490" s="151"/>
      <c r="H490" s="6"/>
      <c r="I490" s="6"/>
      <c r="J490" s="6"/>
      <c r="K490" s="6"/>
      <c r="L490" s="6"/>
    </row>
    <row r="491" spans="1:12">
      <c r="A491" s="13"/>
      <c r="B491" s="13"/>
      <c r="C491" s="2"/>
      <c r="E491" s="6"/>
      <c r="F491" s="151"/>
      <c r="G491" s="151"/>
      <c r="H491" s="6"/>
      <c r="I491" s="6"/>
      <c r="J491" s="6"/>
      <c r="K491" s="6"/>
      <c r="L491" s="6"/>
    </row>
    <row r="492" spans="1:12">
      <c r="A492" s="13"/>
      <c r="B492" s="13"/>
      <c r="C492" s="2"/>
      <c r="E492" s="6"/>
      <c r="F492" s="151"/>
      <c r="G492" s="151"/>
      <c r="H492" s="6"/>
      <c r="I492" s="6"/>
      <c r="J492" s="6"/>
      <c r="K492" s="6"/>
      <c r="L492" s="6"/>
    </row>
    <row r="493" spans="1:12">
      <c r="A493" s="13"/>
      <c r="B493" s="13"/>
      <c r="C493" s="2"/>
      <c r="E493" s="6"/>
      <c r="F493" s="151"/>
      <c r="G493" s="151"/>
      <c r="H493" s="6"/>
      <c r="I493" s="6"/>
      <c r="J493" s="6"/>
      <c r="K493" s="6"/>
      <c r="L493" s="6"/>
    </row>
    <row r="494" spans="1:12">
      <c r="A494" s="13"/>
      <c r="B494" s="13"/>
      <c r="C494" s="2"/>
      <c r="E494" s="6"/>
      <c r="F494" s="151"/>
      <c r="G494" s="151"/>
      <c r="H494" s="6"/>
      <c r="I494" s="6"/>
      <c r="J494" s="6"/>
      <c r="K494" s="6"/>
      <c r="L494" s="6"/>
    </row>
    <row r="495" spans="1:12">
      <c r="A495" s="13"/>
      <c r="B495" s="13"/>
      <c r="C495" s="2"/>
      <c r="E495" s="6"/>
      <c r="F495" s="151"/>
      <c r="G495" s="151"/>
      <c r="H495" s="6"/>
      <c r="I495" s="6"/>
      <c r="J495" s="6"/>
      <c r="K495" s="6"/>
      <c r="L495" s="6"/>
    </row>
    <row r="496" spans="1:12">
      <c r="A496" s="13"/>
      <c r="B496" s="13"/>
      <c r="C496" s="2"/>
      <c r="E496" s="6"/>
      <c r="F496" s="151"/>
      <c r="G496" s="151"/>
      <c r="H496" s="6"/>
      <c r="I496" s="6"/>
      <c r="J496" s="6"/>
      <c r="K496" s="6"/>
      <c r="L496" s="6"/>
    </row>
    <row r="497" spans="1:12">
      <c r="A497" s="13"/>
      <c r="B497" s="13"/>
      <c r="C497" s="2"/>
      <c r="E497" s="6"/>
      <c r="F497" s="151"/>
      <c r="G497" s="151"/>
      <c r="H497" s="6"/>
      <c r="I497" s="6"/>
      <c r="J497" s="6"/>
      <c r="K497" s="6"/>
      <c r="L497" s="6"/>
    </row>
    <row r="498" spans="1:12">
      <c r="A498" s="13"/>
      <c r="B498" s="13"/>
      <c r="C498" s="2"/>
      <c r="E498" s="6"/>
      <c r="F498" s="151"/>
      <c r="G498" s="151"/>
      <c r="H498" s="6"/>
      <c r="I498" s="6"/>
      <c r="J498" s="6"/>
      <c r="K498" s="6"/>
      <c r="L498" s="6"/>
    </row>
    <row r="499" spans="1:12">
      <c r="A499" s="13"/>
      <c r="B499" s="13"/>
      <c r="C499" s="2"/>
      <c r="E499" s="6"/>
      <c r="F499" s="151"/>
      <c r="G499" s="151"/>
      <c r="H499" s="6"/>
      <c r="I499" s="6"/>
      <c r="J499" s="6"/>
      <c r="K499" s="6"/>
      <c r="L499" s="6"/>
    </row>
    <row r="500" spans="1:12">
      <c r="A500" s="13"/>
      <c r="B500" s="13"/>
      <c r="C500" s="2"/>
      <c r="E500" s="6"/>
      <c r="F500" s="151"/>
      <c r="G500" s="151"/>
      <c r="H500" s="6"/>
      <c r="I500" s="6"/>
      <c r="J500" s="6"/>
      <c r="K500" s="6"/>
      <c r="L500" s="6"/>
    </row>
    <row r="501" spans="1:12">
      <c r="A501" s="13"/>
      <c r="B501" s="13"/>
      <c r="C501" s="2"/>
      <c r="E501" s="6"/>
      <c r="F501" s="151"/>
      <c r="G501" s="151"/>
      <c r="H501" s="6"/>
      <c r="I501" s="6"/>
      <c r="J501" s="6"/>
      <c r="K501" s="6"/>
      <c r="L501" s="6"/>
    </row>
    <row r="502" spans="1:12">
      <c r="A502" s="13"/>
      <c r="B502" s="13"/>
      <c r="C502" s="2"/>
      <c r="E502" s="6"/>
      <c r="F502" s="151"/>
      <c r="G502" s="151"/>
      <c r="H502" s="6"/>
      <c r="I502" s="6"/>
      <c r="J502" s="6"/>
      <c r="K502" s="6"/>
      <c r="L502" s="6"/>
    </row>
    <row r="503" spans="1:12">
      <c r="A503" s="13"/>
      <c r="B503" s="13"/>
      <c r="C503" s="2"/>
      <c r="E503" s="6"/>
      <c r="F503" s="151"/>
      <c r="G503" s="151"/>
      <c r="H503" s="6"/>
      <c r="I503" s="6"/>
      <c r="J503" s="6"/>
      <c r="K503" s="6"/>
      <c r="L503" s="6"/>
    </row>
    <row r="504" spans="1:12">
      <c r="A504" s="13"/>
      <c r="B504" s="13"/>
      <c r="C504" s="2"/>
      <c r="E504" s="6"/>
      <c r="F504" s="151"/>
      <c r="G504" s="151"/>
      <c r="H504" s="6"/>
      <c r="I504" s="6"/>
      <c r="J504" s="6"/>
      <c r="K504" s="6"/>
      <c r="L504" s="6"/>
    </row>
    <row r="505" spans="1:12">
      <c r="A505" s="13"/>
      <c r="B505" s="13"/>
      <c r="C505" s="2"/>
      <c r="E505" s="6"/>
      <c r="F505" s="151"/>
      <c r="G505" s="151"/>
      <c r="H505" s="6"/>
      <c r="I505" s="6"/>
      <c r="J505" s="6"/>
      <c r="K505" s="6"/>
      <c r="L505" s="6"/>
    </row>
    <row r="506" spans="1:12">
      <c r="A506" s="13"/>
      <c r="B506" s="13"/>
      <c r="C506" s="2"/>
      <c r="E506" s="6"/>
      <c r="F506" s="151"/>
      <c r="G506" s="151"/>
      <c r="H506" s="6"/>
      <c r="I506" s="6"/>
      <c r="J506" s="6"/>
      <c r="K506" s="6"/>
      <c r="L506" s="6"/>
    </row>
    <row r="507" spans="1:12">
      <c r="A507" s="13"/>
      <c r="B507" s="13"/>
      <c r="C507" s="2"/>
      <c r="E507" s="6"/>
      <c r="F507" s="151"/>
      <c r="G507" s="151"/>
      <c r="H507" s="6"/>
      <c r="I507" s="6"/>
      <c r="J507" s="6"/>
      <c r="K507" s="6"/>
      <c r="L507" s="6"/>
    </row>
    <row r="508" spans="1:12">
      <c r="A508" s="13"/>
      <c r="B508" s="13"/>
      <c r="C508" s="2"/>
      <c r="E508" s="6"/>
      <c r="F508" s="151"/>
      <c r="G508" s="151"/>
      <c r="H508" s="6"/>
      <c r="I508" s="6"/>
      <c r="J508" s="6"/>
      <c r="K508" s="6"/>
      <c r="L508" s="6"/>
    </row>
    <row r="509" spans="1:12">
      <c r="A509" s="13"/>
      <c r="B509" s="13"/>
      <c r="C509" s="2"/>
      <c r="E509" s="6"/>
      <c r="F509" s="151"/>
      <c r="G509" s="151"/>
      <c r="H509" s="6"/>
      <c r="I509" s="6"/>
      <c r="J509" s="6"/>
      <c r="K509" s="6"/>
      <c r="L509" s="6"/>
    </row>
    <row r="510" spans="1:12">
      <c r="A510" s="13"/>
      <c r="B510" s="13"/>
      <c r="C510" s="2"/>
      <c r="E510" s="6"/>
      <c r="F510" s="151"/>
      <c r="G510" s="151"/>
      <c r="H510" s="6"/>
      <c r="I510" s="6"/>
      <c r="J510" s="6"/>
      <c r="K510" s="6"/>
      <c r="L510" s="6"/>
    </row>
    <row r="511" spans="1:12">
      <c r="A511" s="13"/>
      <c r="B511" s="13"/>
      <c r="C511" s="2"/>
      <c r="E511" s="6"/>
      <c r="F511" s="151"/>
      <c r="G511" s="151"/>
      <c r="H511" s="6"/>
      <c r="I511" s="6"/>
      <c r="J511" s="6"/>
      <c r="K511" s="6"/>
      <c r="L511" s="6"/>
    </row>
    <row r="512" spans="1:12">
      <c r="A512" s="13"/>
      <c r="B512" s="13"/>
      <c r="C512" s="2"/>
      <c r="E512" s="6"/>
      <c r="F512" s="151"/>
      <c r="G512" s="151"/>
      <c r="H512" s="6"/>
      <c r="I512" s="6"/>
      <c r="J512" s="6"/>
      <c r="K512" s="6"/>
      <c r="L512" s="6"/>
    </row>
    <row r="513" spans="1:12">
      <c r="A513" s="13"/>
      <c r="B513" s="13"/>
      <c r="C513" s="2"/>
      <c r="E513" s="6"/>
      <c r="F513" s="151"/>
      <c r="G513" s="151"/>
      <c r="H513" s="6"/>
      <c r="I513" s="6"/>
      <c r="J513" s="6"/>
      <c r="K513" s="6"/>
      <c r="L513" s="6"/>
    </row>
    <row r="514" spans="1:12">
      <c r="A514" s="13"/>
      <c r="B514" s="13"/>
      <c r="C514" s="2"/>
      <c r="E514" s="6"/>
      <c r="F514" s="151"/>
      <c r="G514" s="151"/>
      <c r="H514" s="6"/>
      <c r="I514" s="6"/>
      <c r="J514" s="6"/>
      <c r="K514" s="6"/>
      <c r="L514" s="6"/>
    </row>
    <row r="515" spans="1:12">
      <c r="A515" s="13"/>
      <c r="B515" s="13"/>
      <c r="C515" s="2"/>
      <c r="E515" s="6"/>
      <c r="F515" s="151"/>
      <c r="G515" s="151"/>
      <c r="H515" s="6"/>
      <c r="I515" s="6"/>
      <c r="J515" s="6"/>
      <c r="K515" s="6"/>
      <c r="L515" s="6"/>
    </row>
    <row r="516" spans="1:12">
      <c r="A516" s="13"/>
      <c r="B516" s="13"/>
      <c r="C516" s="2"/>
      <c r="E516" s="6"/>
      <c r="F516" s="151"/>
      <c r="G516" s="151"/>
      <c r="H516" s="6"/>
      <c r="I516" s="6"/>
      <c r="J516" s="6"/>
      <c r="K516" s="6"/>
      <c r="L516" s="6"/>
    </row>
    <row r="517" spans="1:12">
      <c r="A517" s="13"/>
      <c r="B517" s="13"/>
      <c r="C517" s="2"/>
      <c r="E517" s="6"/>
      <c r="F517" s="151"/>
      <c r="G517" s="151"/>
      <c r="H517" s="6"/>
      <c r="I517" s="6"/>
      <c r="J517" s="6"/>
      <c r="K517" s="6"/>
      <c r="L517" s="6"/>
    </row>
    <row r="518" spans="1:12">
      <c r="A518" s="13"/>
      <c r="B518" s="13"/>
      <c r="C518" s="2"/>
      <c r="E518" s="6"/>
      <c r="F518" s="151"/>
      <c r="G518" s="151"/>
      <c r="H518" s="6"/>
      <c r="I518" s="6"/>
      <c r="J518" s="6"/>
      <c r="K518" s="6"/>
      <c r="L518" s="6"/>
    </row>
    <row r="519" spans="1:12">
      <c r="A519" s="13"/>
      <c r="B519" s="13"/>
      <c r="C519" s="2"/>
      <c r="E519" s="6"/>
      <c r="F519" s="151"/>
      <c r="G519" s="151"/>
      <c r="H519" s="6"/>
      <c r="I519" s="6"/>
      <c r="J519" s="6"/>
      <c r="K519" s="6"/>
      <c r="L519" s="6"/>
    </row>
    <row r="520" spans="1:12">
      <c r="A520" s="13"/>
      <c r="B520" s="13"/>
      <c r="C520" s="2"/>
      <c r="E520" s="6"/>
      <c r="F520" s="151"/>
      <c r="G520" s="151"/>
      <c r="H520" s="6"/>
      <c r="I520" s="6"/>
      <c r="J520" s="6"/>
      <c r="K520" s="6"/>
      <c r="L520" s="6"/>
    </row>
    <row r="521" spans="1:12">
      <c r="A521" s="13"/>
      <c r="B521" s="13"/>
      <c r="C521" s="2"/>
      <c r="E521" s="6"/>
      <c r="F521" s="151"/>
      <c r="G521" s="151"/>
      <c r="H521" s="6"/>
      <c r="I521" s="6"/>
      <c r="J521" s="6"/>
      <c r="K521" s="6"/>
      <c r="L521" s="6"/>
    </row>
    <row r="522" spans="1:12">
      <c r="A522" s="13"/>
      <c r="B522" s="13"/>
      <c r="C522" s="2"/>
      <c r="E522" s="6"/>
      <c r="F522" s="151"/>
      <c r="G522" s="151"/>
      <c r="H522" s="6"/>
      <c r="I522" s="6"/>
      <c r="J522" s="6"/>
      <c r="K522" s="6"/>
      <c r="L522" s="6"/>
    </row>
    <row r="523" spans="1:12">
      <c r="A523" s="13"/>
      <c r="B523" s="13"/>
      <c r="C523" s="2"/>
      <c r="E523" s="6"/>
      <c r="F523" s="151"/>
      <c r="G523" s="151"/>
      <c r="H523" s="6"/>
      <c r="I523" s="6"/>
      <c r="J523" s="6"/>
      <c r="K523" s="6"/>
      <c r="L523" s="6"/>
    </row>
    <row r="524" spans="1:12">
      <c r="A524" s="13"/>
      <c r="B524" s="13"/>
      <c r="C524" s="2"/>
      <c r="E524" s="6"/>
      <c r="F524" s="151"/>
      <c r="G524" s="151"/>
      <c r="H524" s="6"/>
      <c r="I524" s="6"/>
      <c r="J524" s="6"/>
      <c r="K524" s="6"/>
      <c r="L524" s="6"/>
    </row>
    <row r="525" spans="1:12">
      <c r="A525" s="13"/>
      <c r="B525" s="13"/>
      <c r="C525" s="2"/>
      <c r="E525" s="6"/>
      <c r="F525" s="151"/>
      <c r="G525" s="151"/>
      <c r="H525" s="6"/>
      <c r="I525" s="6"/>
      <c r="J525" s="6"/>
      <c r="K525" s="6"/>
      <c r="L525" s="6"/>
    </row>
    <row r="526" spans="1:12">
      <c r="A526" s="13"/>
      <c r="B526" s="13"/>
      <c r="C526" s="2"/>
      <c r="E526" s="6"/>
      <c r="F526" s="151"/>
      <c r="G526" s="151"/>
      <c r="H526" s="6"/>
      <c r="I526" s="6"/>
      <c r="J526" s="6"/>
      <c r="K526" s="6"/>
      <c r="L526" s="6"/>
    </row>
    <row r="527" spans="1:12">
      <c r="A527" s="13"/>
      <c r="B527" s="13"/>
      <c r="C527" s="2"/>
      <c r="E527" s="6"/>
      <c r="F527" s="151"/>
      <c r="G527" s="151"/>
      <c r="H527" s="6"/>
      <c r="I527" s="6"/>
      <c r="J527" s="6"/>
      <c r="K527" s="6"/>
      <c r="L527" s="6"/>
    </row>
    <row r="528" spans="1:12">
      <c r="A528" s="13"/>
      <c r="B528" s="13"/>
      <c r="C528" s="2"/>
      <c r="E528" s="6"/>
      <c r="F528" s="151"/>
      <c r="G528" s="151"/>
      <c r="H528" s="6"/>
      <c r="I528" s="6"/>
      <c r="J528" s="6"/>
      <c r="K528" s="6"/>
      <c r="L528" s="6"/>
    </row>
    <row r="529" spans="1:12">
      <c r="A529" s="13"/>
      <c r="B529" s="13"/>
      <c r="C529" s="2"/>
      <c r="E529" s="6"/>
      <c r="F529" s="151"/>
      <c r="G529" s="151"/>
      <c r="H529" s="6"/>
      <c r="I529" s="6"/>
      <c r="J529" s="6"/>
      <c r="K529" s="6"/>
      <c r="L529" s="6"/>
    </row>
    <row r="530" spans="1:12">
      <c r="A530" s="13"/>
      <c r="B530" s="13"/>
      <c r="C530" s="2"/>
      <c r="E530" s="6"/>
      <c r="F530" s="151"/>
      <c r="G530" s="151"/>
      <c r="H530" s="6"/>
      <c r="I530" s="6"/>
      <c r="J530" s="6"/>
      <c r="K530" s="6"/>
      <c r="L530" s="6"/>
    </row>
    <row r="531" spans="1:12">
      <c r="A531" s="13"/>
      <c r="B531" s="13"/>
      <c r="C531" s="2"/>
      <c r="E531" s="6"/>
      <c r="F531" s="151"/>
      <c r="G531" s="151"/>
      <c r="H531" s="6"/>
      <c r="I531" s="6"/>
      <c r="J531" s="6"/>
      <c r="K531" s="6"/>
      <c r="L531" s="6"/>
    </row>
    <row r="532" spans="1:12">
      <c r="A532" s="13"/>
      <c r="B532" s="13"/>
      <c r="C532" s="2"/>
      <c r="E532" s="6"/>
      <c r="F532" s="151"/>
      <c r="G532" s="151"/>
      <c r="H532" s="6"/>
      <c r="I532" s="6"/>
      <c r="J532" s="6"/>
      <c r="K532" s="6"/>
      <c r="L532" s="6"/>
    </row>
    <row r="533" spans="1:12">
      <c r="A533" s="13"/>
      <c r="B533" s="13"/>
      <c r="C533" s="2"/>
      <c r="E533" s="6"/>
      <c r="F533" s="151"/>
      <c r="G533" s="151"/>
      <c r="H533" s="6"/>
      <c r="I533" s="6"/>
      <c r="J533" s="6"/>
      <c r="K533" s="6"/>
      <c r="L533" s="6"/>
    </row>
    <row r="534" spans="1:12">
      <c r="A534" s="13"/>
      <c r="B534" s="13"/>
      <c r="C534" s="2"/>
      <c r="E534" s="6"/>
      <c r="F534" s="151"/>
      <c r="G534" s="151"/>
      <c r="H534" s="6"/>
      <c r="I534" s="6"/>
      <c r="J534" s="6"/>
      <c r="K534" s="6"/>
      <c r="L534" s="6"/>
    </row>
    <row r="535" spans="1:12">
      <c r="A535" s="13"/>
      <c r="B535" s="13"/>
      <c r="C535" s="2"/>
      <c r="E535" s="6"/>
      <c r="F535" s="151"/>
      <c r="G535" s="151"/>
      <c r="H535" s="6"/>
      <c r="I535" s="6"/>
      <c r="J535" s="6"/>
      <c r="K535" s="6"/>
      <c r="L535" s="6"/>
    </row>
    <row r="536" spans="1:12">
      <c r="A536" s="13"/>
      <c r="B536" s="13"/>
      <c r="C536" s="2"/>
      <c r="E536" s="6"/>
      <c r="F536" s="151"/>
      <c r="G536" s="151"/>
      <c r="H536" s="6"/>
      <c r="I536" s="6"/>
      <c r="J536" s="6"/>
      <c r="K536" s="6"/>
      <c r="L536" s="6"/>
    </row>
    <row r="537" spans="1:12">
      <c r="A537" s="13"/>
      <c r="B537" s="13"/>
      <c r="C537" s="2"/>
      <c r="E537" s="6"/>
      <c r="F537" s="151"/>
      <c r="G537" s="151"/>
      <c r="H537" s="6"/>
      <c r="I537" s="6"/>
      <c r="J537" s="6"/>
      <c r="K537" s="6"/>
      <c r="L537" s="6"/>
    </row>
    <row r="538" spans="1:12">
      <c r="A538" s="13"/>
      <c r="B538" s="13"/>
      <c r="C538" s="2"/>
      <c r="E538" s="6"/>
      <c r="F538" s="151"/>
      <c r="G538" s="151"/>
      <c r="H538" s="6"/>
      <c r="I538" s="6"/>
      <c r="J538" s="6"/>
      <c r="K538" s="6"/>
      <c r="L538" s="6"/>
    </row>
    <row r="539" spans="1:12">
      <c r="A539" s="13"/>
      <c r="B539" s="13"/>
      <c r="C539" s="2"/>
      <c r="E539" s="6"/>
      <c r="F539" s="151"/>
      <c r="G539" s="151"/>
      <c r="H539" s="6"/>
      <c r="I539" s="6"/>
      <c r="J539" s="6"/>
      <c r="K539" s="6"/>
      <c r="L539" s="6"/>
    </row>
    <row r="540" spans="1:12">
      <c r="A540" s="14"/>
      <c r="B540" s="14"/>
      <c r="C540" s="2"/>
      <c r="E540" s="6"/>
      <c r="F540" s="151"/>
      <c r="G540" s="151"/>
      <c r="H540" s="6"/>
      <c r="I540" s="6"/>
      <c r="J540" s="6"/>
      <c r="K540" s="6"/>
      <c r="L540" s="6"/>
    </row>
    <row r="541" spans="1:12">
      <c r="A541" s="14"/>
      <c r="B541" s="14"/>
      <c r="C541" s="2"/>
      <c r="E541" s="6"/>
      <c r="F541" s="151"/>
      <c r="G541" s="151"/>
      <c r="H541" s="6"/>
      <c r="I541" s="6"/>
      <c r="J541" s="6"/>
      <c r="K541" s="6"/>
      <c r="L541" s="6"/>
    </row>
    <row r="542" spans="1:12">
      <c r="A542" s="14"/>
      <c r="B542" s="14"/>
      <c r="C542" s="2"/>
      <c r="E542" s="6"/>
      <c r="F542" s="151"/>
      <c r="G542" s="151"/>
      <c r="H542" s="6"/>
      <c r="I542" s="6"/>
      <c r="J542" s="6"/>
      <c r="K542" s="6"/>
      <c r="L542" s="6"/>
    </row>
    <row r="543" spans="1:12">
      <c r="A543" s="14"/>
      <c r="B543" s="14"/>
      <c r="C543" s="2"/>
      <c r="E543" s="6"/>
      <c r="F543" s="151"/>
      <c r="G543" s="151"/>
      <c r="H543" s="6"/>
      <c r="I543" s="6"/>
      <c r="J543" s="6"/>
      <c r="K543" s="6"/>
      <c r="L543" s="6"/>
    </row>
    <row r="544" spans="1:12">
      <c r="A544" s="14"/>
      <c r="B544" s="14"/>
      <c r="C544" s="2"/>
      <c r="E544" s="6"/>
      <c r="F544" s="151"/>
      <c r="G544" s="151"/>
      <c r="H544" s="6"/>
      <c r="I544" s="6"/>
      <c r="J544" s="6"/>
      <c r="K544" s="6"/>
      <c r="L544" s="6"/>
    </row>
    <row r="545" spans="1:12">
      <c r="A545" s="14"/>
      <c r="B545" s="14"/>
      <c r="C545" s="2"/>
      <c r="E545" s="6"/>
      <c r="F545" s="151"/>
      <c r="G545" s="151"/>
      <c r="H545" s="6"/>
      <c r="I545" s="6"/>
      <c r="J545" s="6"/>
      <c r="K545" s="6"/>
      <c r="L545" s="6"/>
    </row>
    <row r="546" spans="1:12">
      <c r="A546" s="14"/>
      <c r="B546" s="14"/>
      <c r="C546" s="2"/>
      <c r="E546" s="6"/>
      <c r="F546" s="151"/>
      <c r="G546" s="151"/>
      <c r="H546" s="6"/>
      <c r="I546" s="6"/>
      <c r="J546" s="6"/>
      <c r="K546" s="6"/>
      <c r="L546" s="6"/>
    </row>
    <row r="547" spans="1:12">
      <c r="A547" s="14"/>
      <c r="B547" s="14"/>
      <c r="C547" s="2"/>
      <c r="E547" s="6"/>
      <c r="F547" s="151"/>
      <c r="G547" s="151"/>
      <c r="H547" s="6"/>
      <c r="I547" s="6"/>
      <c r="J547" s="6"/>
      <c r="K547" s="6"/>
      <c r="L547" s="6"/>
    </row>
    <row r="548" spans="1:12">
      <c r="A548" s="14"/>
      <c r="B548" s="14"/>
      <c r="C548" s="2"/>
      <c r="E548" s="6"/>
      <c r="F548" s="151"/>
      <c r="G548" s="151"/>
      <c r="H548" s="6"/>
      <c r="I548" s="6"/>
      <c r="J548" s="6"/>
      <c r="K548" s="6"/>
      <c r="L548" s="6"/>
    </row>
    <row r="549" spans="1:12">
      <c r="A549" s="14"/>
      <c r="B549" s="14"/>
      <c r="C549" s="2"/>
      <c r="E549" s="6"/>
      <c r="F549" s="151"/>
      <c r="G549" s="151"/>
      <c r="H549" s="6"/>
      <c r="I549" s="6"/>
      <c r="J549" s="6"/>
      <c r="K549" s="6"/>
      <c r="L549" s="6"/>
    </row>
    <row r="550" spans="1:12">
      <c r="A550" s="14"/>
      <c r="B550" s="14"/>
      <c r="C550" s="2"/>
      <c r="E550" s="6"/>
      <c r="F550" s="151"/>
      <c r="G550" s="151"/>
      <c r="H550" s="6"/>
      <c r="I550" s="6"/>
      <c r="J550" s="6"/>
      <c r="K550" s="6"/>
      <c r="L550" s="6"/>
    </row>
    <row r="551" spans="1:12">
      <c r="A551" s="14"/>
      <c r="B551" s="14"/>
      <c r="C551" s="2"/>
      <c r="E551" s="6"/>
      <c r="F551" s="151"/>
      <c r="G551" s="151"/>
      <c r="H551" s="6"/>
      <c r="I551" s="6"/>
      <c r="J551" s="6"/>
      <c r="K551" s="6"/>
      <c r="L551" s="6"/>
    </row>
    <row r="552" spans="1:12">
      <c r="A552" s="14"/>
      <c r="B552" s="14"/>
      <c r="C552" s="2"/>
      <c r="E552" s="6"/>
      <c r="F552" s="151"/>
      <c r="G552" s="151"/>
      <c r="H552" s="6"/>
      <c r="I552" s="6"/>
      <c r="J552" s="6"/>
      <c r="K552" s="6"/>
      <c r="L552" s="6"/>
    </row>
    <row r="553" spans="1:12">
      <c r="A553" s="14"/>
      <c r="B553" s="14"/>
      <c r="C553" s="2"/>
      <c r="E553" s="6"/>
      <c r="F553" s="151"/>
      <c r="G553" s="151"/>
      <c r="H553" s="6"/>
      <c r="I553" s="6"/>
      <c r="J553" s="6"/>
      <c r="K553" s="6"/>
      <c r="L553" s="6"/>
    </row>
    <row r="554" spans="1:12">
      <c r="A554" s="14"/>
      <c r="B554" s="14"/>
      <c r="C554" s="2"/>
      <c r="E554" s="6"/>
      <c r="F554" s="151"/>
      <c r="G554" s="151"/>
      <c r="H554" s="6"/>
      <c r="I554" s="6"/>
      <c r="J554" s="6"/>
      <c r="K554" s="6"/>
      <c r="L554" s="6"/>
    </row>
    <row r="555" spans="1:12">
      <c r="A555" s="14"/>
      <c r="B555" s="14"/>
      <c r="C555" s="2"/>
      <c r="E555" s="6"/>
      <c r="F555" s="151"/>
      <c r="G555" s="151"/>
      <c r="H555" s="6"/>
      <c r="I555" s="6"/>
      <c r="J555" s="6"/>
      <c r="K555" s="6"/>
      <c r="L555" s="6"/>
    </row>
    <row r="556" spans="1:12">
      <c r="A556" s="14"/>
      <c r="B556" s="14"/>
      <c r="C556" s="2"/>
      <c r="E556" s="6"/>
      <c r="F556" s="151"/>
      <c r="G556" s="151"/>
      <c r="H556" s="6"/>
      <c r="I556" s="6"/>
      <c r="J556" s="6"/>
      <c r="K556" s="6"/>
      <c r="L556" s="6"/>
    </row>
    <row r="557" spans="1:12">
      <c r="A557" s="14"/>
      <c r="B557" s="14"/>
      <c r="C557" s="2"/>
      <c r="E557" s="6"/>
      <c r="F557" s="151"/>
      <c r="G557" s="151"/>
      <c r="H557" s="6"/>
      <c r="I557" s="6"/>
      <c r="J557" s="6"/>
      <c r="K557" s="6"/>
      <c r="L557" s="6"/>
    </row>
    <row r="558" spans="1:12">
      <c r="A558" s="14"/>
      <c r="B558" s="14"/>
      <c r="C558" s="2"/>
      <c r="E558" s="6"/>
      <c r="F558" s="151"/>
      <c r="G558" s="151"/>
      <c r="H558" s="6"/>
      <c r="I558" s="6"/>
      <c r="J558" s="6"/>
      <c r="K558" s="6"/>
      <c r="L558" s="6"/>
    </row>
    <row r="559" spans="1:12">
      <c r="A559" s="14"/>
      <c r="B559" s="14"/>
      <c r="C559" s="2"/>
      <c r="E559" s="6"/>
      <c r="F559" s="151"/>
      <c r="G559" s="151"/>
      <c r="H559" s="6"/>
      <c r="I559" s="6"/>
      <c r="J559" s="6"/>
      <c r="K559" s="6"/>
      <c r="L559" s="6"/>
    </row>
    <row r="560" spans="1:12">
      <c r="A560" s="14"/>
      <c r="B560" s="14"/>
      <c r="C560" s="2"/>
      <c r="E560" s="6"/>
      <c r="F560" s="151"/>
      <c r="G560" s="151"/>
      <c r="H560" s="6"/>
      <c r="I560" s="6"/>
      <c r="J560" s="6"/>
      <c r="K560" s="6"/>
      <c r="L560" s="6"/>
    </row>
    <row r="561" spans="1:12">
      <c r="A561" s="14"/>
      <c r="B561" s="14"/>
      <c r="C561" s="2"/>
      <c r="E561" s="6"/>
      <c r="F561" s="151"/>
      <c r="G561" s="151"/>
      <c r="H561" s="6"/>
      <c r="I561" s="6"/>
      <c r="J561" s="6"/>
      <c r="K561" s="6"/>
      <c r="L561" s="6"/>
    </row>
    <row r="562" spans="1:12">
      <c r="A562" s="14"/>
      <c r="B562" s="14"/>
      <c r="C562" s="2"/>
      <c r="E562" s="6"/>
      <c r="F562" s="151"/>
      <c r="G562" s="151"/>
      <c r="H562" s="6"/>
      <c r="I562" s="6"/>
      <c r="J562" s="6"/>
      <c r="K562" s="6"/>
      <c r="L562" s="6"/>
    </row>
    <row r="563" spans="1:12">
      <c r="A563" s="14"/>
      <c r="B563" s="14"/>
      <c r="C563" s="2"/>
      <c r="E563" s="6"/>
      <c r="F563" s="151"/>
      <c r="G563" s="151"/>
      <c r="H563" s="6"/>
      <c r="I563" s="6"/>
      <c r="J563" s="6"/>
      <c r="K563" s="6"/>
      <c r="L563" s="6"/>
    </row>
    <row r="564" spans="1:12">
      <c r="A564" s="14"/>
      <c r="B564" s="14"/>
      <c r="C564" s="2"/>
      <c r="E564" s="6"/>
      <c r="F564" s="151"/>
      <c r="G564" s="151"/>
      <c r="H564" s="6"/>
      <c r="I564" s="6"/>
      <c r="J564" s="6"/>
      <c r="K564" s="6"/>
      <c r="L564" s="6"/>
    </row>
    <row r="565" spans="1:12">
      <c r="A565" s="14"/>
      <c r="B565" s="14"/>
      <c r="C565" s="2"/>
      <c r="E565" s="6"/>
      <c r="F565" s="151"/>
      <c r="G565" s="151"/>
      <c r="H565" s="6"/>
      <c r="I565" s="6"/>
      <c r="J565" s="6"/>
      <c r="K565" s="6"/>
      <c r="L565" s="6"/>
    </row>
    <row r="566" spans="1:12">
      <c r="A566" s="14"/>
      <c r="B566" s="14"/>
      <c r="C566" s="2"/>
      <c r="E566" s="6"/>
      <c r="F566" s="151"/>
      <c r="G566" s="151"/>
      <c r="H566" s="6"/>
      <c r="I566" s="6"/>
      <c r="J566" s="6"/>
      <c r="K566" s="6"/>
      <c r="L566" s="6"/>
    </row>
    <row r="567" spans="1:12">
      <c r="A567" s="14"/>
      <c r="B567" s="14"/>
      <c r="C567" s="2"/>
      <c r="E567" s="6"/>
      <c r="F567" s="151"/>
      <c r="G567" s="151"/>
      <c r="H567" s="6"/>
      <c r="I567" s="6"/>
      <c r="J567" s="6"/>
      <c r="K567" s="6"/>
      <c r="L567" s="6"/>
    </row>
    <row r="568" spans="1:12">
      <c r="A568" s="14"/>
      <c r="B568" s="14"/>
      <c r="C568" s="2"/>
      <c r="E568" s="6"/>
      <c r="F568" s="151"/>
      <c r="G568" s="151"/>
      <c r="H568" s="6"/>
      <c r="I568" s="6"/>
      <c r="J568" s="6"/>
      <c r="K568" s="6"/>
      <c r="L568" s="6"/>
    </row>
    <row r="569" spans="1:12">
      <c r="A569" s="14"/>
      <c r="B569" s="14"/>
      <c r="C569" s="2"/>
      <c r="E569" s="6"/>
      <c r="F569" s="151"/>
      <c r="G569" s="151"/>
      <c r="H569" s="6"/>
      <c r="I569" s="6"/>
      <c r="J569" s="6"/>
      <c r="K569" s="6"/>
      <c r="L569" s="6"/>
    </row>
    <row r="570" spans="1:12">
      <c r="A570" s="14"/>
      <c r="B570" s="14"/>
      <c r="C570" s="2"/>
      <c r="E570" s="6"/>
      <c r="F570" s="151"/>
      <c r="G570" s="151"/>
      <c r="H570" s="6"/>
      <c r="I570" s="6"/>
      <c r="J570" s="6"/>
      <c r="K570" s="6"/>
      <c r="L570" s="6"/>
    </row>
    <row r="571" spans="1:12">
      <c r="A571" s="14"/>
      <c r="B571" s="14"/>
      <c r="C571" s="2"/>
      <c r="E571" s="6"/>
      <c r="F571" s="151"/>
      <c r="G571" s="151"/>
      <c r="H571" s="6"/>
      <c r="I571" s="6"/>
      <c r="J571" s="6"/>
      <c r="K571" s="6"/>
      <c r="L571" s="6"/>
    </row>
    <row r="572" spans="1:12">
      <c r="A572" s="14"/>
      <c r="B572" s="14"/>
      <c r="C572" s="2"/>
      <c r="E572" s="6"/>
      <c r="F572" s="151"/>
      <c r="G572" s="151"/>
      <c r="H572" s="6"/>
      <c r="I572" s="6"/>
      <c r="J572" s="6"/>
      <c r="K572" s="6"/>
      <c r="L572" s="6"/>
    </row>
    <row r="573" spans="1:12">
      <c r="A573" s="14"/>
      <c r="B573" s="14"/>
      <c r="C573" s="2"/>
      <c r="E573" s="6"/>
      <c r="F573" s="151"/>
      <c r="G573" s="151"/>
      <c r="H573" s="6"/>
      <c r="I573" s="6"/>
      <c r="J573" s="6"/>
      <c r="K573" s="6"/>
      <c r="L573" s="6"/>
    </row>
    <row r="574" spans="1:12">
      <c r="A574" s="14"/>
      <c r="B574" s="14"/>
      <c r="C574" s="2"/>
      <c r="E574" s="6"/>
      <c r="F574" s="151"/>
      <c r="G574" s="151"/>
      <c r="H574" s="6"/>
      <c r="I574" s="6"/>
      <c r="J574" s="6"/>
      <c r="K574" s="6"/>
      <c r="L574" s="6"/>
    </row>
    <row r="575" spans="1:12">
      <c r="A575" s="14"/>
      <c r="B575" s="14"/>
      <c r="C575" s="2"/>
      <c r="E575" s="6"/>
      <c r="F575" s="151"/>
      <c r="G575" s="151"/>
      <c r="H575" s="6"/>
      <c r="I575" s="6"/>
      <c r="J575" s="6"/>
      <c r="K575" s="6"/>
      <c r="L575" s="6"/>
    </row>
    <row r="576" spans="1:12">
      <c r="A576" s="14"/>
      <c r="B576" s="14"/>
      <c r="C576" s="2"/>
      <c r="E576" s="6"/>
      <c r="F576" s="151"/>
      <c r="G576" s="151"/>
      <c r="H576" s="6"/>
      <c r="I576" s="6"/>
      <c r="J576" s="6"/>
      <c r="K576" s="6"/>
      <c r="L576" s="6"/>
    </row>
    <row r="577" spans="1:12">
      <c r="A577" s="14"/>
      <c r="B577" s="14"/>
      <c r="C577" s="2"/>
      <c r="E577" s="6"/>
      <c r="F577" s="151"/>
      <c r="G577" s="151"/>
      <c r="H577" s="6"/>
      <c r="I577" s="6"/>
      <c r="J577" s="6"/>
      <c r="K577" s="6"/>
      <c r="L577" s="6"/>
    </row>
    <row r="578" spans="1:12">
      <c r="A578" s="14"/>
      <c r="B578" s="14"/>
      <c r="C578" s="2"/>
      <c r="E578" s="6"/>
      <c r="F578" s="151"/>
      <c r="G578" s="151"/>
      <c r="H578" s="6"/>
      <c r="I578" s="6"/>
      <c r="J578" s="6"/>
      <c r="K578" s="6"/>
      <c r="L578" s="6"/>
    </row>
    <row r="579" spans="1:12">
      <c r="A579" s="14"/>
      <c r="B579" s="14"/>
      <c r="C579" s="2"/>
      <c r="E579" s="6"/>
      <c r="F579" s="151"/>
      <c r="G579" s="151"/>
      <c r="H579" s="6"/>
      <c r="I579" s="6"/>
      <c r="J579" s="6"/>
      <c r="K579" s="6"/>
      <c r="L579" s="6"/>
    </row>
    <row r="580" spans="1:12">
      <c r="A580" s="14"/>
      <c r="B580" s="14"/>
      <c r="C580" s="2"/>
      <c r="E580" s="6"/>
      <c r="F580" s="151"/>
      <c r="G580" s="151"/>
      <c r="H580" s="6"/>
      <c r="I580" s="6"/>
      <c r="J580" s="6"/>
      <c r="K580" s="6"/>
      <c r="L580" s="6"/>
    </row>
    <row r="581" spans="1:12">
      <c r="A581" s="14"/>
      <c r="B581" s="14"/>
      <c r="C581" s="2"/>
      <c r="E581" s="6"/>
      <c r="F581" s="151"/>
      <c r="G581" s="151"/>
      <c r="H581" s="6"/>
      <c r="I581" s="6"/>
      <c r="J581" s="6"/>
      <c r="K581" s="6"/>
      <c r="L581" s="6"/>
    </row>
    <row r="582" spans="1:12">
      <c r="A582" s="14"/>
      <c r="B582" s="14"/>
      <c r="C582" s="2"/>
      <c r="E582" s="6"/>
      <c r="F582" s="151"/>
      <c r="G582" s="151"/>
      <c r="H582" s="6"/>
      <c r="I582" s="6"/>
      <c r="J582" s="6"/>
      <c r="K582" s="6"/>
      <c r="L582" s="6"/>
    </row>
    <row r="583" spans="1:12">
      <c r="A583" s="14"/>
      <c r="B583" s="14"/>
      <c r="C583" s="2"/>
      <c r="E583" s="6"/>
      <c r="F583" s="151"/>
      <c r="G583" s="151"/>
      <c r="H583" s="6"/>
      <c r="I583" s="6"/>
      <c r="J583" s="6"/>
      <c r="K583" s="6"/>
      <c r="L583" s="6"/>
    </row>
    <row r="584" spans="1:12">
      <c r="A584" s="14"/>
      <c r="B584" s="14"/>
      <c r="C584" s="2"/>
      <c r="E584" s="6"/>
      <c r="F584" s="151"/>
      <c r="G584" s="151"/>
      <c r="H584" s="6"/>
      <c r="I584" s="6"/>
      <c r="J584" s="6"/>
      <c r="K584" s="6"/>
      <c r="L584" s="6"/>
    </row>
    <row r="585" spans="1:12">
      <c r="A585" s="14"/>
      <c r="B585" s="14"/>
      <c r="C585" s="2"/>
      <c r="E585" s="6"/>
      <c r="F585" s="151"/>
      <c r="G585" s="151"/>
      <c r="H585" s="6"/>
      <c r="I585" s="6"/>
      <c r="J585" s="6"/>
      <c r="K585" s="6"/>
      <c r="L585" s="6"/>
    </row>
    <row r="586" spans="1:12">
      <c r="A586" s="14"/>
      <c r="B586" s="14"/>
      <c r="C586" s="2"/>
      <c r="E586" s="6"/>
      <c r="F586" s="151"/>
      <c r="G586" s="151"/>
      <c r="H586" s="6"/>
      <c r="I586" s="6"/>
      <c r="J586" s="6"/>
      <c r="K586" s="6"/>
      <c r="L586" s="6"/>
    </row>
    <row r="587" spans="1:12">
      <c r="A587" s="14"/>
      <c r="B587" s="14"/>
      <c r="C587" s="2"/>
      <c r="E587" s="6"/>
      <c r="F587" s="151"/>
      <c r="G587" s="151"/>
      <c r="H587" s="6"/>
      <c r="I587" s="6"/>
      <c r="J587" s="6"/>
      <c r="K587" s="6"/>
      <c r="L587" s="6"/>
    </row>
    <row r="588" spans="1:12">
      <c r="A588" s="14"/>
      <c r="B588" s="14"/>
      <c r="C588" s="2"/>
      <c r="E588" s="6"/>
      <c r="F588" s="151"/>
      <c r="G588" s="151"/>
      <c r="H588" s="6"/>
      <c r="I588" s="6"/>
      <c r="J588" s="6"/>
      <c r="K588" s="6"/>
      <c r="L588" s="6"/>
    </row>
    <row r="589" spans="1:12">
      <c r="A589" s="14"/>
      <c r="B589" s="14"/>
      <c r="C589" s="2"/>
      <c r="E589" s="6"/>
      <c r="F589" s="151"/>
      <c r="G589" s="151"/>
      <c r="H589" s="6"/>
      <c r="I589" s="6"/>
      <c r="J589" s="6"/>
      <c r="K589" s="6"/>
      <c r="L589" s="6"/>
    </row>
    <row r="590" spans="1:12">
      <c r="A590" s="14"/>
      <c r="B590" s="14"/>
      <c r="C590" s="2"/>
      <c r="E590" s="6"/>
      <c r="F590" s="151"/>
      <c r="G590" s="151"/>
      <c r="H590" s="6"/>
      <c r="I590" s="6"/>
      <c r="J590" s="6"/>
      <c r="K590" s="6"/>
      <c r="L590" s="6"/>
    </row>
    <row r="591" spans="1:12">
      <c r="A591" s="14"/>
      <c r="B591" s="14"/>
      <c r="C591" s="2"/>
      <c r="E591" s="6"/>
      <c r="F591" s="151"/>
      <c r="G591" s="151"/>
      <c r="H591" s="6"/>
      <c r="I591" s="6"/>
      <c r="J591" s="6"/>
      <c r="K591" s="6"/>
      <c r="L591" s="6"/>
    </row>
    <row r="592" spans="1:12">
      <c r="A592" s="14"/>
      <c r="B592" s="14"/>
      <c r="C592" s="2"/>
      <c r="E592" s="6"/>
      <c r="F592" s="151"/>
      <c r="G592" s="151"/>
      <c r="H592" s="6"/>
      <c r="I592" s="6"/>
      <c r="J592" s="6"/>
      <c r="K592" s="6"/>
      <c r="L592" s="6"/>
    </row>
    <row r="593" spans="1:12">
      <c r="A593" s="14"/>
      <c r="B593" s="14"/>
      <c r="C593" s="2"/>
      <c r="E593" s="6"/>
      <c r="F593" s="151"/>
      <c r="G593" s="151"/>
      <c r="H593" s="6"/>
      <c r="I593" s="6"/>
      <c r="J593" s="6"/>
      <c r="K593" s="6"/>
      <c r="L593" s="6"/>
    </row>
    <row r="594" spans="1:12">
      <c r="A594" s="14"/>
      <c r="B594" s="14"/>
      <c r="C594" s="2"/>
      <c r="E594" s="6"/>
      <c r="F594" s="151"/>
      <c r="G594" s="151"/>
      <c r="H594" s="6"/>
      <c r="I594" s="6"/>
      <c r="J594" s="6"/>
      <c r="K594" s="6"/>
      <c r="L594" s="6"/>
    </row>
    <row r="595" spans="1:12">
      <c r="A595" s="14"/>
      <c r="B595" s="14"/>
      <c r="C595" s="2"/>
      <c r="E595" s="6"/>
      <c r="F595" s="151"/>
      <c r="G595" s="151"/>
      <c r="H595" s="6"/>
      <c r="I595" s="6"/>
      <c r="J595" s="6"/>
      <c r="K595" s="6"/>
      <c r="L595" s="6"/>
    </row>
    <row r="596" spans="1:12">
      <c r="A596" s="14"/>
      <c r="B596" s="14"/>
      <c r="C596" s="2"/>
      <c r="E596" s="6"/>
      <c r="F596" s="151"/>
      <c r="G596" s="151"/>
      <c r="H596" s="6"/>
      <c r="I596" s="6"/>
      <c r="J596" s="6"/>
      <c r="K596" s="6"/>
      <c r="L596" s="6"/>
    </row>
    <row r="597" spans="1:12">
      <c r="A597" s="14"/>
      <c r="B597" s="14"/>
      <c r="C597" s="2"/>
      <c r="E597" s="6"/>
      <c r="F597" s="151"/>
      <c r="G597" s="151"/>
      <c r="H597" s="6"/>
      <c r="I597" s="6"/>
      <c r="J597" s="6"/>
      <c r="K597" s="6"/>
      <c r="L597" s="6"/>
    </row>
    <row r="598" spans="1:12">
      <c r="A598" s="14"/>
      <c r="B598" s="14"/>
      <c r="C598" s="2"/>
      <c r="E598" s="6"/>
      <c r="F598" s="151"/>
      <c r="G598" s="151"/>
      <c r="H598" s="6"/>
      <c r="I598" s="6"/>
      <c r="J598" s="6"/>
      <c r="K598" s="6"/>
      <c r="L598" s="6"/>
    </row>
    <row r="599" spans="1:12">
      <c r="A599" s="14"/>
      <c r="B599" s="14"/>
      <c r="C599" s="2"/>
      <c r="E599" s="6"/>
      <c r="F599" s="151"/>
      <c r="G599" s="151"/>
      <c r="H599" s="6"/>
      <c r="I599" s="6"/>
      <c r="J599" s="6"/>
      <c r="K599" s="6"/>
      <c r="L599" s="6"/>
    </row>
    <row r="600" spans="1:12">
      <c r="A600" s="14"/>
      <c r="B600" s="14"/>
      <c r="C600" s="2"/>
      <c r="E600" s="6"/>
      <c r="F600" s="151"/>
      <c r="G600" s="151"/>
      <c r="H600" s="6"/>
      <c r="I600" s="6"/>
      <c r="J600" s="6"/>
      <c r="K600" s="6"/>
      <c r="L600" s="6"/>
    </row>
    <row r="601" spans="1:12">
      <c r="A601" s="14"/>
      <c r="B601" s="14"/>
      <c r="C601" s="2"/>
      <c r="E601" s="6"/>
      <c r="F601" s="151"/>
      <c r="G601" s="151"/>
      <c r="H601" s="6"/>
      <c r="I601" s="6"/>
      <c r="J601" s="6"/>
      <c r="K601" s="6"/>
      <c r="L601" s="6"/>
    </row>
    <row r="602" spans="1:12">
      <c r="A602" s="14"/>
      <c r="B602" s="14"/>
      <c r="C602" s="2"/>
      <c r="E602" s="6"/>
      <c r="F602" s="151"/>
      <c r="G602" s="151"/>
      <c r="H602" s="6"/>
      <c r="I602" s="6"/>
      <c r="J602" s="6"/>
      <c r="K602" s="6"/>
      <c r="L602" s="6"/>
    </row>
    <row r="603" spans="1:12">
      <c r="A603" s="14"/>
      <c r="B603" s="14"/>
      <c r="C603" s="2"/>
      <c r="E603" s="6"/>
      <c r="F603" s="151"/>
      <c r="G603" s="151"/>
      <c r="H603" s="6"/>
      <c r="I603" s="6"/>
      <c r="J603" s="6"/>
      <c r="K603" s="6"/>
      <c r="L603" s="6"/>
    </row>
    <row r="604" spans="1:12">
      <c r="A604" s="14"/>
      <c r="B604" s="14"/>
      <c r="C604" s="2"/>
      <c r="E604" s="6"/>
      <c r="F604" s="151"/>
      <c r="G604" s="151"/>
      <c r="H604" s="6"/>
      <c r="I604" s="6"/>
      <c r="J604" s="6"/>
      <c r="K604" s="6"/>
      <c r="L604" s="6"/>
    </row>
    <row r="605" spans="1:12">
      <c r="A605" s="14"/>
      <c r="B605" s="14"/>
      <c r="C605" s="2"/>
      <c r="E605" s="6"/>
      <c r="F605" s="151"/>
      <c r="G605" s="151"/>
      <c r="H605" s="6"/>
      <c r="I605" s="6"/>
      <c r="J605" s="6"/>
      <c r="K605" s="6"/>
      <c r="L605" s="6"/>
    </row>
    <row r="606" spans="1:12">
      <c r="A606" s="14"/>
      <c r="B606" s="14"/>
      <c r="C606" s="2"/>
      <c r="E606" s="6"/>
      <c r="F606" s="151"/>
      <c r="G606" s="151"/>
      <c r="H606" s="6"/>
      <c r="I606" s="6"/>
      <c r="J606" s="6"/>
      <c r="K606" s="6"/>
      <c r="L606" s="6"/>
    </row>
    <row r="607" spans="1:12">
      <c r="A607" s="14"/>
      <c r="B607" s="14"/>
      <c r="C607" s="2"/>
      <c r="E607" s="6"/>
      <c r="F607" s="151"/>
      <c r="G607" s="151"/>
      <c r="H607" s="6"/>
      <c r="I607" s="6"/>
      <c r="J607" s="6"/>
      <c r="K607" s="6"/>
      <c r="L607" s="6"/>
    </row>
    <row r="608" spans="1:12">
      <c r="A608" s="14"/>
      <c r="B608" s="14"/>
      <c r="C608" s="2"/>
      <c r="E608" s="6"/>
      <c r="F608" s="151"/>
      <c r="G608" s="151"/>
      <c r="H608" s="6"/>
      <c r="I608" s="6"/>
      <c r="J608" s="6"/>
      <c r="K608" s="6"/>
      <c r="L608" s="6"/>
    </row>
    <row r="609" spans="1:12">
      <c r="A609" s="14"/>
      <c r="B609" s="14"/>
      <c r="C609" s="2"/>
      <c r="E609" s="6"/>
      <c r="F609" s="151"/>
      <c r="G609" s="151"/>
      <c r="H609" s="6"/>
      <c r="I609" s="6"/>
      <c r="J609" s="6"/>
      <c r="K609" s="6"/>
      <c r="L609" s="6"/>
    </row>
    <row r="610" spans="1:12">
      <c r="A610" s="14"/>
      <c r="B610" s="14"/>
      <c r="C610" s="2"/>
      <c r="E610" s="6"/>
      <c r="F610" s="151"/>
      <c r="G610" s="151"/>
      <c r="H610" s="6"/>
      <c r="I610" s="6"/>
      <c r="J610" s="6"/>
      <c r="K610" s="6"/>
      <c r="L610" s="6"/>
    </row>
    <row r="611" spans="1:12">
      <c r="A611" s="14"/>
      <c r="B611" s="14"/>
      <c r="C611" s="2"/>
      <c r="E611" s="6"/>
      <c r="F611" s="151"/>
      <c r="G611" s="151"/>
      <c r="H611" s="6"/>
      <c r="I611" s="6"/>
      <c r="J611" s="6"/>
      <c r="K611" s="6"/>
      <c r="L611" s="6"/>
    </row>
    <row r="612" spans="1:12">
      <c r="A612" s="14"/>
      <c r="B612" s="14"/>
      <c r="C612" s="2"/>
      <c r="E612" s="6"/>
      <c r="F612" s="151"/>
      <c r="G612" s="151"/>
      <c r="H612" s="6"/>
      <c r="I612" s="6"/>
      <c r="J612" s="6"/>
      <c r="K612" s="6"/>
      <c r="L612" s="6"/>
    </row>
    <row r="613" spans="1:12">
      <c r="A613" s="14"/>
      <c r="B613" s="14"/>
      <c r="C613" s="2"/>
      <c r="E613" s="6"/>
      <c r="F613" s="151"/>
      <c r="G613" s="151"/>
      <c r="H613" s="6"/>
      <c r="I613" s="6"/>
      <c r="J613" s="6"/>
      <c r="K613" s="6"/>
      <c r="L613" s="6"/>
    </row>
    <row r="614" spans="1:12">
      <c r="A614" s="14"/>
      <c r="B614" s="14"/>
      <c r="C614" s="2"/>
      <c r="E614" s="6"/>
      <c r="F614" s="151"/>
      <c r="G614" s="151"/>
      <c r="H614" s="6"/>
      <c r="I614" s="6"/>
      <c r="J614" s="6"/>
      <c r="K614" s="6"/>
      <c r="L614" s="6"/>
    </row>
    <row r="615" spans="1:12">
      <c r="A615" s="14"/>
      <c r="B615" s="14"/>
      <c r="C615" s="2"/>
      <c r="E615" s="6"/>
      <c r="F615" s="151"/>
      <c r="G615" s="151"/>
      <c r="H615" s="6"/>
      <c r="I615" s="6"/>
      <c r="J615" s="6"/>
      <c r="K615" s="6"/>
      <c r="L615" s="6"/>
    </row>
    <row r="616" spans="1:12">
      <c r="A616" s="14"/>
      <c r="B616" s="14"/>
      <c r="C616" s="2"/>
      <c r="E616" s="6"/>
      <c r="F616" s="151"/>
      <c r="G616" s="151"/>
      <c r="H616" s="6"/>
      <c r="I616" s="6"/>
      <c r="J616" s="6"/>
      <c r="K616" s="6"/>
      <c r="L616" s="6"/>
    </row>
    <row r="617" spans="1:12">
      <c r="A617" s="14"/>
      <c r="B617" s="14"/>
      <c r="C617" s="2"/>
      <c r="E617" s="6"/>
      <c r="F617" s="151"/>
      <c r="G617" s="151"/>
      <c r="H617" s="6"/>
      <c r="I617" s="6"/>
      <c r="J617" s="6"/>
      <c r="K617" s="6"/>
      <c r="L617" s="6"/>
    </row>
    <row r="618" spans="1:12">
      <c r="A618" s="14"/>
      <c r="B618" s="14"/>
      <c r="C618" s="2"/>
      <c r="E618" s="6"/>
      <c r="F618" s="151"/>
      <c r="G618" s="151"/>
      <c r="H618" s="6"/>
      <c r="I618" s="6"/>
      <c r="J618" s="6"/>
      <c r="K618" s="6"/>
      <c r="L618" s="6"/>
    </row>
    <row r="619" spans="1:12">
      <c r="A619" s="14"/>
      <c r="B619" s="14"/>
      <c r="C619" s="2"/>
      <c r="E619" s="6"/>
      <c r="F619" s="151"/>
      <c r="G619" s="151"/>
      <c r="H619" s="6"/>
      <c r="I619" s="6"/>
      <c r="J619" s="6"/>
      <c r="K619" s="6"/>
      <c r="L619" s="6"/>
    </row>
    <row r="620" spans="1:12">
      <c r="A620" s="14"/>
      <c r="B620" s="14"/>
      <c r="C620" s="2"/>
      <c r="E620" s="6"/>
      <c r="F620" s="151"/>
      <c r="G620" s="151"/>
      <c r="H620" s="6"/>
      <c r="I620" s="6"/>
      <c r="J620" s="6"/>
      <c r="K620" s="6"/>
      <c r="L620" s="6"/>
    </row>
    <row r="621" spans="1:12">
      <c r="A621" s="14"/>
      <c r="B621" s="14"/>
      <c r="C621" s="2"/>
      <c r="E621" s="6"/>
      <c r="F621" s="151"/>
      <c r="G621" s="151"/>
      <c r="H621" s="6"/>
      <c r="I621" s="6"/>
      <c r="J621" s="6"/>
      <c r="K621" s="6"/>
      <c r="L621" s="6"/>
    </row>
    <row r="622" spans="1:12">
      <c r="A622" s="14"/>
      <c r="B622" s="14"/>
      <c r="C622" s="2"/>
      <c r="E622" s="6"/>
      <c r="F622" s="151"/>
      <c r="G622" s="151"/>
      <c r="H622" s="6"/>
      <c r="I622" s="6"/>
      <c r="J622" s="6"/>
      <c r="K622" s="6"/>
      <c r="L622" s="6"/>
    </row>
    <row r="623" spans="1:12">
      <c r="A623" s="14"/>
      <c r="B623" s="14"/>
      <c r="C623" s="2"/>
      <c r="E623" s="6"/>
      <c r="F623" s="151"/>
      <c r="G623" s="151"/>
      <c r="H623" s="6"/>
      <c r="I623" s="6"/>
      <c r="J623" s="6"/>
      <c r="K623" s="6"/>
      <c r="L623" s="6"/>
    </row>
    <row r="624" spans="1:12">
      <c r="A624" s="14"/>
      <c r="B624" s="14"/>
      <c r="C624" s="2"/>
      <c r="E624" s="6"/>
      <c r="F624" s="151"/>
      <c r="G624" s="151"/>
      <c r="H624" s="6"/>
      <c r="I624" s="6"/>
      <c r="J624" s="6"/>
      <c r="K624" s="6"/>
      <c r="L624" s="6"/>
    </row>
    <row r="625" spans="1:12">
      <c r="A625" s="14"/>
      <c r="B625" s="14"/>
      <c r="C625" s="2"/>
      <c r="E625" s="6"/>
      <c r="F625" s="151"/>
      <c r="G625" s="151"/>
      <c r="H625" s="6"/>
      <c r="I625" s="6"/>
      <c r="J625" s="6"/>
      <c r="K625" s="6"/>
      <c r="L625" s="6"/>
    </row>
    <row r="626" spans="1:12">
      <c r="A626" s="14"/>
      <c r="B626" s="14"/>
      <c r="C626" s="2"/>
      <c r="E626" s="6"/>
      <c r="F626" s="151"/>
      <c r="G626" s="151"/>
      <c r="H626" s="6"/>
      <c r="I626" s="6"/>
      <c r="J626" s="6"/>
      <c r="K626" s="6"/>
      <c r="L626" s="6"/>
    </row>
    <row r="627" spans="1:12">
      <c r="A627" s="14"/>
      <c r="B627" s="14"/>
      <c r="C627" s="2"/>
      <c r="E627" s="6"/>
      <c r="F627" s="151"/>
      <c r="G627" s="151"/>
      <c r="H627" s="6"/>
      <c r="I627" s="6"/>
      <c r="J627" s="6"/>
      <c r="K627" s="6"/>
      <c r="L627" s="6"/>
    </row>
    <row r="628" spans="1:12">
      <c r="A628" s="14"/>
      <c r="B628" s="14"/>
      <c r="C628" s="2"/>
      <c r="E628" s="6"/>
      <c r="F628" s="151"/>
      <c r="G628" s="151"/>
      <c r="H628" s="6"/>
      <c r="I628" s="6"/>
      <c r="J628" s="6"/>
      <c r="K628" s="6"/>
      <c r="L628" s="6"/>
    </row>
    <row r="629" spans="1:12">
      <c r="A629" s="14"/>
      <c r="B629" s="14"/>
      <c r="C629" s="2"/>
      <c r="E629" s="6"/>
      <c r="F629" s="151"/>
      <c r="G629" s="151"/>
      <c r="H629" s="6"/>
      <c r="I629" s="6"/>
      <c r="J629" s="6"/>
      <c r="K629" s="6"/>
      <c r="L629" s="6"/>
    </row>
    <row r="630" spans="1:12">
      <c r="A630" s="14"/>
      <c r="B630" s="14"/>
      <c r="C630" s="2"/>
      <c r="E630" s="6"/>
      <c r="F630" s="151"/>
      <c r="G630" s="151"/>
      <c r="H630" s="6"/>
      <c r="I630" s="6"/>
      <c r="J630" s="6"/>
      <c r="K630" s="6"/>
      <c r="L630" s="6"/>
    </row>
    <row r="631" spans="1:12">
      <c r="A631" s="14"/>
      <c r="B631" s="14"/>
      <c r="C631" s="2"/>
      <c r="E631" s="6"/>
      <c r="F631" s="151"/>
      <c r="G631" s="151"/>
      <c r="H631" s="6"/>
      <c r="I631" s="6"/>
      <c r="J631" s="6"/>
      <c r="K631" s="6"/>
      <c r="L631" s="6"/>
    </row>
    <row r="632" spans="1:12">
      <c r="A632" s="14"/>
      <c r="B632" s="14"/>
      <c r="C632" s="2"/>
      <c r="E632" s="6"/>
      <c r="F632" s="151"/>
      <c r="G632" s="151"/>
      <c r="H632" s="6"/>
      <c r="I632" s="6"/>
      <c r="J632" s="6"/>
      <c r="K632" s="6"/>
      <c r="L632" s="6"/>
    </row>
    <row r="633" spans="1:12">
      <c r="A633" s="14"/>
      <c r="B633" s="14"/>
      <c r="C633" s="2"/>
      <c r="E633" s="6"/>
      <c r="F633" s="151"/>
      <c r="G633" s="151"/>
      <c r="H633" s="6"/>
      <c r="I633" s="6"/>
      <c r="J633" s="6"/>
      <c r="K633" s="6"/>
      <c r="L633" s="6"/>
    </row>
    <row r="634" spans="1:12">
      <c r="A634" s="14"/>
      <c r="B634" s="14"/>
      <c r="C634" s="2"/>
      <c r="E634" s="6"/>
      <c r="F634" s="151"/>
      <c r="G634" s="151"/>
      <c r="H634" s="6"/>
      <c r="I634" s="6"/>
      <c r="J634" s="6"/>
      <c r="K634" s="6"/>
      <c r="L634" s="6"/>
    </row>
    <row r="635" spans="1:12">
      <c r="A635" s="14"/>
      <c r="B635" s="14"/>
      <c r="C635" s="2"/>
      <c r="E635" s="6"/>
      <c r="F635" s="151"/>
      <c r="G635" s="151"/>
      <c r="H635" s="6"/>
      <c r="I635" s="6"/>
      <c r="J635" s="6"/>
      <c r="K635" s="6"/>
      <c r="L635" s="6"/>
    </row>
    <row r="636" spans="1:12">
      <c r="A636" s="14"/>
      <c r="B636" s="14"/>
      <c r="C636" s="2"/>
      <c r="E636" s="6"/>
      <c r="F636" s="151"/>
      <c r="G636" s="151"/>
      <c r="H636" s="6"/>
      <c r="I636" s="6"/>
      <c r="J636" s="6"/>
      <c r="K636" s="6"/>
      <c r="L636" s="6"/>
    </row>
    <row r="637" spans="1:12">
      <c r="A637" s="14"/>
      <c r="B637" s="14"/>
      <c r="C637" s="2"/>
      <c r="E637" s="6"/>
      <c r="F637" s="151"/>
      <c r="G637" s="151"/>
      <c r="H637" s="6"/>
      <c r="I637" s="6"/>
      <c r="J637" s="6"/>
      <c r="K637" s="6"/>
      <c r="L637" s="6"/>
    </row>
    <row r="638" spans="1:12">
      <c r="A638" s="14"/>
      <c r="B638" s="14"/>
      <c r="C638" s="2"/>
      <c r="E638" s="6"/>
      <c r="F638" s="151"/>
      <c r="G638" s="151"/>
      <c r="H638" s="6"/>
      <c r="I638" s="6"/>
      <c r="J638" s="6"/>
      <c r="K638" s="6"/>
      <c r="L638" s="6"/>
    </row>
    <row r="639" spans="1:12">
      <c r="A639" s="14"/>
      <c r="B639" s="14"/>
      <c r="C639" s="2"/>
      <c r="E639" s="6"/>
      <c r="F639" s="151"/>
      <c r="G639" s="151"/>
      <c r="H639" s="6"/>
      <c r="I639" s="6"/>
      <c r="J639" s="6"/>
      <c r="K639" s="6"/>
      <c r="L639" s="6"/>
    </row>
    <row r="640" spans="1:12">
      <c r="A640" s="14"/>
      <c r="B640" s="14"/>
      <c r="C640" s="2"/>
      <c r="E640" s="6"/>
      <c r="F640" s="151"/>
      <c r="G640" s="151"/>
      <c r="H640" s="6"/>
      <c r="I640" s="6"/>
      <c r="J640" s="6"/>
      <c r="K640" s="6"/>
      <c r="L640" s="6"/>
    </row>
    <row r="641" spans="1:12">
      <c r="A641" s="14"/>
      <c r="B641" s="14"/>
      <c r="C641" s="2"/>
      <c r="E641" s="6"/>
      <c r="F641" s="151"/>
      <c r="G641" s="151"/>
      <c r="H641" s="6"/>
      <c r="I641" s="6"/>
      <c r="J641" s="6"/>
      <c r="K641" s="6"/>
      <c r="L641" s="6"/>
    </row>
    <row r="642" spans="1:12">
      <c r="A642" s="14"/>
      <c r="B642" s="14"/>
      <c r="C642" s="2"/>
      <c r="E642" s="6"/>
      <c r="F642" s="151"/>
      <c r="G642" s="151"/>
      <c r="H642" s="6"/>
      <c r="I642" s="6"/>
      <c r="J642" s="6"/>
      <c r="K642" s="6"/>
      <c r="L642" s="6"/>
    </row>
    <row r="643" spans="1:12">
      <c r="A643" s="14"/>
      <c r="B643" s="14"/>
      <c r="C643" s="2"/>
      <c r="E643" s="6"/>
      <c r="F643" s="151"/>
      <c r="G643" s="151"/>
      <c r="H643" s="6"/>
      <c r="I643" s="6"/>
      <c r="J643" s="6"/>
      <c r="K643" s="6"/>
      <c r="L643" s="6"/>
    </row>
    <row r="644" spans="1:12">
      <c r="A644" s="14"/>
      <c r="B644" s="14"/>
      <c r="C644" s="2"/>
      <c r="E644" s="6"/>
      <c r="F644" s="151"/>
      <c r="G644" s="151"/>
      <c r="H644" s="6"/>
      <c r="I644" s="6"/>
      <c r="J644" s="6"/>
      <c r="K644" s="6"/>
      <c r="L644" s="6"/>
    </row>
    <row r="645" spans="1:12">
      <c r="A645" s="14"/>
      <c r="B645" s="14"/>
      <c r="C645" s="2"/>
      <c r="E645" s="6"/>
      <c r="F645" s="151"/>
      <c r="G645" s="151"/>
      <c r="H645" s="6"/>
      <c r="I645" s="6"/>
      <c r="J645" s="6"/>
      <c r="K645" s="6"/>
      <c r="L645" s="6"/>
    </row>
    <row r="646" spans="1:12">
      <c r="A646" s="14"/>
      <c r="B646" s="14"/>
      <c r="C646" s="2"/>
      <c r="E646" s="6"/>
      <c r="F646" s="151"/>
      <c r="G646" s="151"/>
      <c r="H646" s="6"/>
      <c r="I646" s="6"/>
      <c r="J646" s="6"/>
      <c r="K646" s="6"/>
      <c r="L646" s="6"/>
    </row>
    <row r="647" spans="1:12">
      <c r="A647" s="14"/>
      <c r="B647" s="14"/>
      <c r="C647" s="2"/>
      <c r="E647" s="6"/>
      <c r="F647" s="151"/>
      <c r="G647" s="151"/>
      <c r="H647" s="6"/>
      <c r="I647" s="6"/>
      <c r="J647" s="6"/>
      <c r="K647" s="6"/>
      <c r="L647" s="6"/>
    </row>
    <row r="648" spans="1:12">
      <c r="A648" s="14"/>
      <c r="B648" s="14"/>
      <c r="C648" s="2"/>
      <c r="E648" s="6"/>
      <c r="F648" s="151"/>
      <c r="G648" s="151"/>
      <c r="H648" s="6"/>
      <c r="I648" s="6"/>
      <c r="J648" s="6"/>
      <c r="K648" s="6"/>
      <c r="L648" s="6"/>
    </row>
    <row r="649" spans="1:12">
      <c r="A649" s="14"/>
      <c r="B649" s="14"/>
      <c r="C649" s="2"/>
      <c r="E649" s="6"/>
      <c r="F649" s="151"/>
      <c r="G649" s="151"/>
      <c r="H649" s="6"/>
      <c r="I649" s="6"/>
      <c r="J649" s="6"/>
      <c r="K649" s="6"/>
      <c r="L649" s="6"/>
    </row>
    <row r="650" spans="1:12">
      <c r="A650" s="14"/>
      <c r="B650" s="14"/>
      <c r="C650" s="2"/>
      <c r="E650" s="6"/>
      <c r="F650" s="151"/>
      <c r="G650" s="151"/>
      <c r="H650" s="6"/>
      <c r="I650" s="6"/>
      <c r="J650" s="6"/>
      <c r="K650" s="6"/>
      <c r="L650" s="6"/>
    </row>
    <row r="651" spans="1:12">
      <c r="A651" s="14"/>
      <c r="B651" s="14"/>
      <c r="C651" s="2"/>
      <c r="E651" s="6"/>
      <c r="F651" s="151"/>
      <c r="G651" s="151"/>
      <c r="H651" s="6"/>
      <c r="I651" s="6"/>
      <c r="J651" s="6"/>
      <c r="K651" s="6"/>
      <c r="L651" s="6"/>
    </row>
    <row r="652" spans="1:12">
      <c r="A652" s="14"/>
      <c r="B652" s="14"/>
      <c r="C652" s="2"/>
      <c r="E652" s="6"/>
      <c r="F652" s="151"/>
      <c r="G652" s="151"/>
      <c r="H652" s="6"/>
      <c r="I652" s="6"/>
      <c r="J652" s="6"/>
      <c r="K652" s="6"/>
      <c r="L652" s="6"/>
    </row>
    <row r="653" spans="1:12">
      <c r="A653" s="14"/>
      <c r="B653" s="14"/>
      <c r="C653" s="2"/>
      <c r="E653" s="6"/>
      <c r="F653" s="151"/>
      <c r="G653" s="151"/>
      <c r="H653" s="6"/>
      <c r="I653" s="6"/>
      <c r="J653" s="6"/>
      <c r="K653" s="6"/>
      <c r="L653" s="6"/>
    </row>
    <row r="654" spans="1:12">
      <c r="A654" s="14"/>
      <c r="B654" s="14"/>
      <c r="C654" s="2"/>
      <c r="E654" s="6"/>
      <c r="F654" s="151"/>
      <c r="G654" s="151"/>
      <c r="H654" s="6"/>
      <c r="I654" s="6"/>
      <c r="J654" s="6"/>
      <c r="K654" s="6"/>
      <c r="L654" s="6"/>
    </row>
    <row r="655" spans="1:12">
      <c r="A655" s="14"/>
      <c r="B655" s="14"/>
      <c r="C655" s="2"/>
      <c r="E655" s="6"/>
      <c r="F655" s="151"/>
      <c r="G655" s="151"/>
      <c r="H655" s="6"/>
      <c r="I655" s="6"/>
      <c r="J655" s="6"/>
      <c r="K655" s="6"/>
      <c r="L655" s="6"/>
    </row>
    <row r="656" spans="1:12">
      <c r="A656" s="14"/>
      <c r="B656" s="14"/>
      <c r="C656" s="2"/>
      <c r="E656" s="6"/>
      <c r="F656" s="151"/>
      <c r="G656" s="151"/>
      <c r="H656" s="6"/>
      <c r="I656" s="6"/>
      <c r="J656" s="6"/>
      <c r="K656" s="6"/>
      <c r="L656" s="6"/>
    </row>
    <row r="657" spans="1:12">
      <c r="A657" s="14"/>
      <c r="B657" s="14"/>
      <c r="C657" s="2"/>
      <c r="E657" s="6"/>
      <c r="F657" s="151"/>
      <c r="G657" s="151"/>
      <c r="H657" s="6"/>
      <c r="I657" s="6"/>
      <c r="J657" s="6"/>
      <c r="K657" s="6"/>
      <c r="L657" s="6"/>
    </row>
    <row r="658" spans="1:12">
      <c r="A658" s="14"/>
      <c r="B658" s="14"/>
      <c r="C658" s="2"/>
      <c r="E658" s="6"/>
      <c r="F658" s="151"/>
      <c r="G658" s="151"/>
      <c r="H658" s="6"/>
      <c r="I658" s="6"/>
      <c r="J658" s="6"/>
      <c r="K658" s="6"/>
      <c r="L658" s="6"/>
    </row>
    <row r="659" spans="1:12">
      <c r="A659" s="14"/>
      <c r="B659" s="14"/>
      <c r="C659" s="2"/>
      <c r="E659" s="6"/>
      <c r="F659" s="151"/>
      <c r="G659" s="151"/>
      <c r="H659" s="6"/>
      <c r="I659" s="6"/>
      <c r="J659" s="6"/>
      <c r="K659" s="6"/>
      <c r="L659" s="6"/>
    </row>
    <row r="660" spans="1:12">
      <c r="A660" s="14"/>
      <c r="B660" s="14"/>
      <c r="C660" s="2"/>
      <c r="E660" s="6"/>
      <c r="F660" s="151"/>
      <c r="G660" s="151"/>
      <c r="H660" s="6"/>
      <c r="I660" s="6"/>
      <c r="J660" s="6"/>
      <c r="K660" s="6"/>
      <c r="L660" s="6"/>
    </row>
    <row r="661" spans="1:12">
      <c r="A661" s="14"/>
      <c r="B661" s="14"/>
      <c r="C661" s="2"/>
      <c r="E661" s="6"/>
      <c r="F661" s="151"/>
      <c r="G661" s="151"/>
      <c r="H661" s="6"/>
      <c r="I661" s="6"/>
      <c r="J661" s="6"/>
      <c r="K661" s="6"/>
      <c r="L661" s="6"/>
    </row>
    <row r="662" spans="1:12">
      <c r="A662" s="14"/>
      <c r="B662" s="14"/>
      <c r="C662" s="2"/>
      <c r="E662" s="6"/>
      <c r="F662" s="151"/>
      <c r="G662" s="151"/>
      <c r="H662" s="6"/>
      <c r="I662" s="6"/>
      <c r="J662" s="6"/>
      <c r="K662" s="6"/>
      <c r="L662" s="6"/>
    </row>
    <row r="663" spans="1:12">
      <c r="A663" s="14"/>
      <c r="B663" s="14"/>
      <c r="C663" s="2"/>
      <c r="E663" s="6"/>
      <c r="F663" s="151"/>
      <c r="G663" s="151"/>
      <c r="H663" s="6"/>
      <c r="I663" s="6"/>
      <c r="J663" s="6"/>
      <c r="K663" s="6"/>
      <c r="L663" s="6"/>
    </row>
    <row r="664" spans="1:12">
      <c r="A664" s="14"/>
      <c r="B664" s="14"/>
      <c r="C664" s="2"/>
      <c r="E664" s="6"/>
      <c r="F664" s="151"/>
      <c r="G664" s="151"/>
      <c r="H664" s="6"/>
      <c r="I664" s="6"/>
      <c r="J664" s="6"/>
      <c r="K664" s="6"/>
      <c r="L664" s="6"/>
    </row>
    <row r="665" spans="1:12">
      <c r="A665" s="14"/>
      <c r="B665" s="14"/>
      <c r="C665" s="2"/>
      <c r="E665" s="6"/>
      <c r="F665" s="151"/>
      <c r="G665" s="151"/>
      <c r="H665" s="6"/>
      <c r="I665" s="6"/>
      <c r="J665" s="6"/>
      <c r="K665" s="6"/>
      <c r="L665" s="6"/>
    </row>
    <row r="666" spans="1:12">
      <c r="A666" s="14"/>
      <c r="B666" s="14"/>
      <c r="C666" s="2"/>
      <c r="E666" s="6"/>
      <c r="F666" s="151"/>
      <c r="G666" s="151"/>
      <c r="H666" s="6"/>
      <c r="I666" s="6"/>
      <c r="J666" s="6"/>
      <c r="K666" s="6"/>
      <c r="L666" s="6"/>
    </row>
    <row r="667" spans="1:12">
      <c r="A667" s="14"/>
      <c r="B667" s="14"/>
      <c r="C667" s="2"/>
      <c r="E667" s="6"/>
      <c r="F667" s="151"/>
      <c r="G667" s="151"/>
      <c r="H667" s="6"/>
      <c r="I667" s="6"/>
      <c r="J667" s="6"/>
      <c r="K667" s="6"/>
      <c r="L667" s="6"/>
    </row>
    <row r="668" spans="1:12">
      <c r="A668" s="14"/>
      <c r="B668" s="14"/>
      <c r="C668" s="2"/>
      <c r="E668" s="6"/>
      <c r="F668" s="151"/>
      <c r="G668" s="151"/>
      <c r="H668" s="6"/>
      <c r="I668" s="6"/>
      <c r="J668" s="6"/>
      <c r="K668" s="6"/>
      <c r="L668" s="6"/>
    </row>
    <row r="669" spans="1:12">
      <c r="A669" s="14"/>
      <c r="B669" s="14"/>
      <c r="C669" s="2"/>
      <c r="E669" s="6"/>
      <c r="F669" s="151"/>
      <c r="G669" s="151"/>
      <c r="H669" s="6"/>
      <c r="I669" s="6"/>
      <c r="J669" s="6"/>
      <c r="K669" s="6"/>
      <c r="L669" s="6"/>
    </row>
    <row r="670" spans="1:12">
      <c r="A670" s="14"/>
      <c r="B670" s="14"/>
      <c r="C670" s="2"/>
      <c r="E670" s="6"/>
      <c r="F670" s="151"/>
      <c r="G670" s="151"/>
      <c r="H670" s="6"/>
      <c r="I670" s="6"/>
      <c r="J670" s="6"/>
      <c r="K670" s="6"/>
      <c r="L670" s="6"/>
    </row>
    <row r="671" spans="1:12">
      <c r="A671" s="14"/>
      <c r="B671" s="14"/>
      <c r="C671" s="2"/>
      <c r="E671" s="6"/>
      <c r="F671" s="151"/>
      <c r="G671" s="151"/>
      <c r="H671" s="6"/>
      <c r="I671" s="6"/>
      <c r="J671" s="6"/>
      <c r="K671" s="6"/>
      <c r="L671" s="6"/>
    </row>
    <row r="672" spans="1:12">
      <c r="A672" s="14"/>
      <c r="B672" s="14"/>
      <c r="C672" s="2"/>
      <c r="E672" s="6"/>
      <c r="F672" s="151"/>
      <c r="G672" s="151"/>
      <c r="H672" s="6"/>
      <c r="I672" s="6"/>
      <c r="J672" s="6"/>
      <c r="K672" s="6"/>
      <c r="L672" s="6"/>
    </row>
    <row r="673" spans="1:12">
      <c r="A673" s="14"/>
      <c r="B673" s="14"/>
      <c r="C673" s="2"/>
      <c r="E673" s="6"/>
      <c r="F673" s="151"/>
      <c r="G673" s="151"/>
      <c r="H673" s="6"/>
      <c r="I673" s="6"/>
      <c r="J673" s="6"/>
      <c r="K673" s="6"/>
      <c r="L673" s="6"/>
    </row>
    <row r="674" spans="1:12">
      <c r="A674" s="14"/>
      <c r="B674" s="14"/>
      <c r="C674" s="2"/>
      <c r="E674" s="6"/>
      <c r="F674" s="151"/>
      <c r="G674" s="151"/>
      <c r="H674" s="6"/>
      <c r="I674" s="6"/>
      <c r="J674" s="6"/>
      <c r="K674" s="6"/>
      <c r="L674" s="6"/>
    </row>
    <row r="675" spans="1:12">
      <c r="A675" s="14"/>
      <c r="B675" s="14"/>
      <c r="C675" s="2"/>
      <c r="E675" s="6"/>
      <c r="F675" s="151"/>
      <c r="G675" s="151"/>
      <c r="H675" s="6"/>
      <c r="I675" s="6"/>
      <c r="J675" s="6"/>
      <c r="K675" s="6"/>
      <c r="L675" s="6"/>
    </row>
    <row r="676" spans="1:12">
      <c r="A676" s="14"/>
      <c r="B676" s="14"/>
      <c r="C676" s="2"/>
      <c r="E676" s="6"/>
      <c r="F676" s="151"/>
      <c r="G676" s="151"/>
      <c r="H676" s="6"/>
      <c r="I676" s="6"/>
      <c r="J676" s="6"/>
      <c r="K676" s="6"/>
      <c r="L676" s="6"/>
    </row>
    <row r="677" spans="1:12">
      <c r="A677" s="14"/>
      <c r="B677" s="14"/>
      <c r="C677" s="2"/>
      <c r="E677" s="6"/>
      <c r="F677" s="151"/>
      <c r="G677" s="151"/>
      <c r="H677" s="6"/>
      <c r="I677" s="6"/>
      <c r="J677" s="6"/>
      <c r="K677" s="6"/>
      <c r="L677" s="6"/>
    </row>
    <row r="678" spans="1:12">
      <c r="A678" s="14"/>
      <c r="B678" s="14"/>
      <c r="C678" s="2"/>
      <c r="E678" s="6"/>
      <c r="F678" s="151"/>
      <c r="G678" s="151"/>
      <c r="H678" s="6"/>
      <c r="I678" s="6"/>
      <c r="J678" s="6"/>
      <c r="K678" s="6"/>
      <c r="L678" s="6"/>
    </row>
    <row r="679" spans="1:12">
      <c r="A679" s="14"/>
      <c r="B679" s="14"/>
      <c r="C679" s="2"/>
      <c r="E679" s="6"/>
      <c r="F679" s="151"/>
      <c r="G679" s="151"/>
      <c r="H679" s="6"/>
      <c r="I679" s="6"/>
      <c r="J679" s="6"/>
      <c r="K679" s="6"/>
      <c r="L679" s="6"/>
    </row>
    <row r="680" spans="1:12">
      <c r="A680" s="14"/>
      <c r="B680" s="14"/>
      <c r="C680" s="2"/>
      <c r="E680" s="6"/>
      <c r="F680" s="151"/>
      <c r="G680" s="151"/>
      <c r="H680" s="6"/>
      <c r="I680" s="6"/>
      <c r="J680" s="6"/>
      <c r="K680" s="6"/>
      <c r="L680" s="6"/>
    </row>
    <row r="681" spans="1:12">
      <c r="A681" s="14"/>
      <c r="B681" s="14"/>
      <c r="C681" s="2"/>
      <c r="E681" s="6"/>
      <c r="F681" s="151"/>
      <c r="G681" s="151"/>
      <c r="H681" s="6"/>
      <c r="I681" s="6"/>
      <c r="J681" s="6"/>
      <c r="K681" s="6"/>
      <c r="L681" s="6"/>
    </row>
    <row r="682" spans="1:12">
      <c r="A682" s="14"/>
      <c r="B682" s="14"/>
      <c r="C682" s="2"/>
      <c r="E682" s="6"/>
      <c r="F682" s="151"/>
      <c r="G682" s="151"/>
      <c r="H682" s="6"/>
      <c r="I682" s="6"/>
      <c r="J682" s="6"/>
      <c r="K682" s="6"/>
      <c r="L682" s="6"/>
    </row>
    <row r="683" spans="1:12">
      <c r="A683" s="14"/>
      <c r="B683" s="14"/>
      <c r="C683" s="2"/>
      <c r="E683" s="6"/>
      <c r="F683" s="151"/>
      <c r="G683" s="151"/>
      <c r="H683" s="6"/>
      <c r="I683" s="6"/>
      <c r="J683" s="6"/>
      <c r="K683" s="6"/>
      <c r="L683" s="6"/>
    </row>
    <row r="684" spans="1:12">
      <c r="A684" s="14"/>
      <c r="B684" s="14"/>
      <c r="C684" s="2"/>
      <c r="E684" s="6"/>
      <c r="F684" s="151"/>
      <c r="G684" s="151"/>
      <c r="H684" s="6"/>
      <c r="I684" s="6"/>
      <c r="J684" s="6"/>
      <c r="K684" s="6"/>
      <c r="L684" s="6"/>
    </row>
    <row r="685" spans="1:12">
      <c r="A685" s="14"/>
      <c r="B685" s="14"/>
      <c r="C685" s="2"/>
      <c r="E685" s="6"/>
      <c r="F685" s="151"/>
      <c r="G685" s="151"/>
      <c r="H685" s="6"/>
      <c r="I685" s="6"/>
      <c r="J685" s="6"/>
      <c r="K685" s="6"/>
      <c r="L685" s="6"/>
    </row>
    <row r="686" spans="1:12">
      <c r="A686" s="14"/>
      <c r="B686" s="14"/>
      <c r="C686" s="2"/>
      <c r="E686" s="6"/>
      <c r="F686" s="151"/>
      <c r="G686" s="151"/>
      <c r="H686" s="6"/>
      <c r="I686" s="6"/>
      <c r="J686" s="6"/>
      <c r="K686" s="6"/>
      <c r="L686" s="6"/>
    </row>
    <row r="687" spans="1:12">
      <c r="A687" s="14"/>
      <c r="B687" s="14"/>
      <c r="C687" s="2"/>
      <c r="E687" s="6"/>
      <c r="F687" s="151"/>
      <c r="G687" s="151"/>
      <c r="H687" s="6"/>
      <c r="I687" s="6"/>
      <c r="J687" s="6"/>
      <c r="K687" s="6"/>
      <c r="L687" s="6"/>
    </row>
    <row r="688" spans="1:12">
      <c r="A688" s="14"/>
      <c r="B688" s="14"/>
      <c r="C688" s="2"/>
      <c r="E688" s="6"/>
      <c r="F688" s="151"/>
      <c r="G688" s="151"/>
      <c r="H688" s="6"/>
      <c r="I688" s="6"/>
      <c r="J688" s="6"/>
      <c r="K688" s="6"/>
      <c r="L688" s="6"/>
    </row>
    <row r="689" spans="1:12">
      <c r="A689" s="14"/>
      <c r="B689" s="14"/>
      <c r="C689" s="2"/>
      <c r="E689" s="6"/>
      <c r="F689" s="151"/>
      <c r="G689" s="151"/>
      <c r="H689" s="6"/>
      <c r="I689" s="6"/>
      <c r="J689" s="6"/>
      <c r="K689" s="6"/>
      <c r="L689" s="6"/>
    </row>
    <row r="690" spans="1:12">
      <c r="A690" s="14"/>
      <c r="B690" s="14"/>
      <c r="C690" s="2"/>
      <c r="E690" s="6"/>
      <c r="F690" s="151"/>
      <c r="G690" s="151"/>
      <c r="H690" s="6"/>
      <c r="I690" s="6"/>
      <c r="J690" s="6"/>
      <c r="K690" s="6"/>
      <c r="L690" s="6"/>
    </row>
    <row r="691" spans="1:12">
      <c r="A691" s="14"/>
      <c r="B691" s="14"/>
      <c r="C691" s="2"/>
      <c r="E691" s="6"/>
      <c r="F691" s="151"/>
      <c r="G691" s="151"/>
      <c r="H691" s="6"/>
      <c r="I691" s="6"/>
      <c r="J691" s="6"/>
      <c r="K691" s="6"/>
      <c r="L691" s="6"/>
    </row>
    <row r="692" spans="1:12">
      <c r="A692" s="14"/>
      <c r="B692" s="14"/>
      <c r="C692" s="2"/>
      <c r="E692" s="6"/>
      <c r="F692" s="151"/>
      <c r="G692" s="151"/>
      <c r="H692" s="6"/>
      <c r="I692" s="6"/>
      <c r="J692" s="6"/>
      <c r="K692" s="6"/>
      <c r="L692" s="6"/>
    </row>
    <row r="693" spans="1:12">
      <c r="A693" s="14"/>
      <c r="B693" s="14"/>
      <c r="C693" s="2"/>
      <c r="E693" s="6"/>
      <c r="F693" s="151"/>
      <c r="G693" s="151"/>
      <c r="H693" s="6"/>
      <c r="I693" s="6"/>
      <c r="J693" s="6"/>
      <c r="K693" s="6"/>
      <c r="L693" s="6"/>
    </row>
    <row r="694" spans="1:12">
      <c r="A694" s="14"/>
      <c r="B694" s="14"/>
      <c r="C694" s="2"/>
      <c r="E694" s="6"/>
      <c r="F694" s="151"/>
      <c r="G694" s="151"/>
      <c r="H694" s="6"/>
      <c r="I694" s="6"/>
      <c r="J694" s="6"/>
      <c r="K694" s="6"/>
      <c r="L694" s="6"/>
    </row>
    <row r="695" spans="1:12">
      <c r="A695" s="14"/>
      <c r="B695" s="14"/>
      <c r="C695" s="2"/>
      <c r="E695" s="6"/>
      <c r="F695" s="151"/>
      <c r="G695" s="151"/>
      <c r="H695" s="6"/>
      <c r="I695" s="6"/>
      <c r="J695" s="6"/>
      <c r="K695" s="6"/>
      <c r="L695" s="6"/>
    </row>
    <row r="696" spans="1:12">
      <c r="A696" s="14"/>
      <c r="B696" s="14"/>
      <c r="C696" s="2"/>
      <c r="E696" s="6"/>
      <c r="F696" s="151"/>
      <c r="G696" s="151"/>
      <c r="H696" s="6"/>
      <c r="I696" s="6"/>
      <c r="J696" s="6"/>
      <c r="K696" s="6"/>
      <c r="L696" s="6"/>
    </row>
    <row r="697" spans="1:12">
      <c r="A697" s="14"/>
      <c r="B697" s="14"/>
      <c r="C697" s="2"/>
      <c r="E697" s="6"/>
      <c r="F697" s="151"/>
      <c r="G697" s="151"/>
      <c r="H697" s="6"/>
      <c r="I697" s="6"/>
      <c r="J697" s="6"/>
      <c r="K697" s="6"/>
      <c r="L697" s="6"/>
    </row>
    <row r="698" spans="1:12">
      <c r="A698" s="14"/>
      <c r="B698" s="14"/>
      <c r="C698" s="2"/>
      <c r="E698" s="6"/>
      <c r="F698" s="151"/>
      <c r="G698" s="151"/>
      <c r="H698" s="6"/>
      <c r="I698" s="6"/>
      <c r="J698" s="6"/>
      <c r="K698" s="6"/>
      <c r="L698" s="6"/>
    </row>
    <row r="699" spans="1:12">
      <c r="A699" s="14"/>
      <c r="B699" s="14"/>
      <c r="C699" s="2"/>
      <c r="E699" s="6"/>
      <c r="F699" s="151"/>
      <c r="G699" s="151"/>
      <c r="H699" s="6"/>
      <c r="I699" s="6"/>
      <c r="J699" s="6"/>
      <c r="K699" s="6"/>
      <c r="L699" s="6"/>
    </row>
    <row r="700" spans="1:12">
      <c r="A700" s="14"/>
      <c r="B700" s="14"/>
      <c r="C700" s="2"/>
      <c r="E700" s="6"/>
      <c r="F700" s="151"/>
      <c r="G700" s="151"/>
      <c r="H700" s="6"/>
      <c r="I700" s="6"/>
      <c r="J700" s="6"/>
      <c r="K700" s="6"/>
      <c r="L700" s="6"/>
    </row>
    <row r="701" spans="1:12">
      <c r="A701" s="14"/>
      <c r="B701" s="14"/>
      <c r="C701" s="2"/>
      <c r="E701" s="6"/>
      <c r="F701" s="151"/>
      <c r="G701" s="151"/>
      <c r="H701" s="6"/>
      <c r="I701" s="6"/>
      <c r="J701" s="6"/>
      <c r="K701" s="6"/>
      <c r="L701" s="6"/>
    </row>
    <row r="702" spans="1:12">
      <c r="A702" s="14"/>
      <c r="B702" s="14"/>
      <c r="C702" s="2"/>
      <c r="E702" s="6"/>
      <c r="F702" s="151"/>
      <c r="G702" s="151"/>
      <c r="H702" s="6"/>
      <c r="I702" s="6"/>
      <c r="J702" s="6"/>
      <c r="K702" s="6"/>
      <c r="L702" s="6"/>
    </row>
    <row r="703" spans="1:12">
      <c r="A703" s="14"/>
      <c r="B703" s="14"/>
      <c r="C703" s="2"/>
      <c r="E703" s="6"/>
      <c r="F703" s="151"/>
      <c r="G703" s="151"/>
      <c r="H703" s="6"/>
      <c r="I703" s="6"/>
      <c r="J703" s="6"/>
      <c r="K703" s="6"/>
      <c r="L703" s="6"/>
    </row>
    <row r="704" spans="1:12">
      <c r="A704" s="14"/>
      <c r="B704" s="14"/>
      <c r="C704" s="2"/>
      <c r="E704" s="6"/>
      <c r="F704" s="151"/>
      <c r="G704" s="151"/>
      <c r="H704" s="6"/>
      <c r="I704" s="6"/>
      <c r="J704" s="6"/>
      <c r="K704" s="6"/>
      <c r="L704" s="6"/>
    </row>
    <row r="705" spans="1:12">
      <c r="A705" s="14"/>
      <c r="B705" s="14"/>
      <c r="C705" s="2"/>
      <c r="E705" s="6"/>
      <c r="F705" s="151"/>
      <c r="G705" s="151"/>
      <c r="H705" s="6"/>
      <c r="I705" s="6"/>
      <c r="J705" s="6"/>
      <c r="K705" s="6"/>
      <c r="L705" s="6"/>
    </row>
    <row r="706" spans="1:12">
      <c r="A706" s="14"/>
      <c r="B706" s="14"/>
      <c r="C706" s="2"/>
      <c r="E706" s="6"/>
      <c r="F706" s="151"/>
      <c r="G706" s="151"/>
      <c r="H706" s="6"/>
      <c r="I706" s="6"/>
      <c r="J706" s="6"/>
      <c r="K706" s="6"/>
      <c r="L706" s="6"/>
    </row>
    <row r="707" spans="1:12">
      <c r="A707" s="14"/>
      <c r="B707" s="14"/>
      <c r="C707" s="2"/>
      <c r="E707" s="6"/>
      <c r="F707" s="151"/>
      <c r="G707" s="151"/>
      <c r="H707" s="6"/>
      <c r="I707" s="6"/>
      <c r="J707" s="6"/>
      <c r="K707" s="6"/>
      <c r="L707" s="6"/>
    </row>
    <row r="708" spans="1:12">
      <c r="A708" s="14"/>
      <c r="B708" s="14"/>
      <c r="C708" s="2"/>
      <c r="E708" s="6"/>
      <c r="F708" s="151"/>
      <c r="G708" s="151"/>
      <c r="H708" s="6"/>
      <c r="I708" s="6"/>
      <c r="J708" s="6"/>
      <c r="K708" s="6"/>
      <c r="L708" s="6"/>
    </row>
    <row r="709" spans="1:12">
      <c r="A709" s="14"/>
      <c r="B709" s="14"/>
      <c r="C709" s="2"/>
      <c r="E709" s="6"/>
      <c r="F709" s="151"/>
      <c r="G709" s="151"/>
      <c r="H709" s="6"/>
      <c r="I709" s="6"/>
      <c r="J709" s="6"/>
      <c r="K709" s="6"/>
      <c r="L709" s="6"/>
    </row>
    <row r="710" spans="1:12">
      <c r="A710" s="14"/>
      <c r="B710" s="14"/>
      <c r="C710" s="2"/>
      <c r="E710" s="6"/>
      <c r="F710" s="151"/>
      <c r="G710" s="151"/>
      <c r="H710" s="6"/>
      <c r="I710" s="6"/>
      <c r="J710" s="6"/>
      <c r="K710" s="6"/>
      <c r="L710" s="6"/>
    </row>
    <row r="711" spans="1:12">
      <c r="A711" s="14"/>
      <c r="B711" s="14"/>
      <c r="C711" s="2"/>
      <c r="E711" s="6"/>
      <c r="F711" s="151"/>
      <c r="G711" s="151"/>
      <c r="H711" s="6"/>
      <c r="I711" s="6"/>
      <c r="J711" s="6"/>
      <c r="K711" s="6"/>
      <c r="L711" s="6"/>
    </row>
    <row r="712" spans="1:12">
      <c r="A712" s="14"/>
      <c r="B712" s="14"/>
      <c r="C712" s="2"/>
      <c r="E712" s="6"/>
      <c r="F712" s="151"/>
      <c r="G712" s="151"/>
      <c r="H712" s="6"/>
      <c r="I712" s="6"/>
      <c r="J712" s="6"/>
      <c r="K712" s="6"/>
      <c r="L712" s="6"/>
    </row>
    <row r="713" spans="1:12">
      <c r="A713" s="14"/>
      <c r="B713" s="14"/>
      <c r="C713" s="2"/>
      <c r="E713" s="6"/>
      <c r="F713" s="151"/>
      <c r="G713" s="151"/>
      <c r="H713" s="6"/>
      <c r="I713" s="6"/>
      <c r="J713" s="6"/>
      <c r="K713" s="6"/>
      <c r="L713" s="6"/>
    </row>
    <row r="714" spans="1:12">
      <c r="A714" s="14"/>
      <c r="B714" s="14"/>
      <c r="C714" s="2"/>
      <c r="E714" s="6"/>
      <c r="F714" s="151"/>
      <c r="G714" s="151"/>
      <c r="H714" s="6"/>
      <c r="I714" s="6"/>
      <c r="J714" s="6"/>
      <c r="K714" s="6"/>
      <c r="L714" s="6"/>
    </row>
    <row r="715" spans="1:12">
      <c r="A715" s="14"/>
      <c r="B715" s="14"/>
      <c r="C715" s="2"/>
      <c r="E715" s="6"/>
      <c r="F715" s="151"/>
      <c r="G715" s="151"/>
      <c r="H715" s="6"/>
      <c r="I715" s="6"/>
      <c r="J715" s="6"/>
      <c r="K715" s="6"/>
      <c r="L715" s="6"/>
    </row>
    <row r="716" spans="1:12">
      <c r="A716" s="14"/>
      <c r="B716" s="14"/>
      <c r="C716" s="2"/>
      <c r="E716" s="6"/>
      <c r="F716" s="151"/>
      <c r="G716" s="151"/>
      <c r="H716" s="6"/>
      <c r="I716" s="6"/>
      <c r="J716" s="6"/>
      <c r="K716" s="6"/>
      <c r="L716" s="6"/>
    </row>
    <row r="717" spans="1:12">
      <c r="A717" s="14"/>
      <c r="B717" s="14"/>
      <c r="C717" s="2"/>
      <c r="E717" s="6"/>
      <c r="F717" s="151"/>
      <c r="G717" s="151"/>
      <c r="H717" s="6"/>
      <c r="I717" s="6"/>
      <c r="J717" s="6"/>
      <c r="K717" s="6"/>
      <c r="L717" s="6"/>
    </row>
    <row r="718" spans="1:12">
      <c r="A718" s="14"/>
      <c r="B718" s="14"/>
      <c r="C718" s="2"/>
      <c r="E718" s="6"/>
      <c r="F718" s="151"/>
      <c r="G718" s="151"/>
      <c r="H718" s="6"/>
      <c r="I718" s="6"/>
      <c r="J718" s="6"/>
      <c r="K718" s="6"/>
      <c r="L718" s="6"/>
    </row>
    <row r="719" spans="1:12">
      <c r="A719" s="14"/>
      <c r="B719" s="14"/>
      <c r="C719" s="2"/>
      <c r="E719" s="6"/>
      <c r="F719" s="151"/>
      <c r="G719" s="151"/>
      <c r="H719" s="6"/>
      <c r="I719" s="6"/>
      <c r="J719" s="6"/>
      <c r="K719" s="6"/>
      <c r="L719" s="6"/>
    </row>
    <row r="720" spans="1:12">
      <c r="A720" s="14"/>
      <c r="B720" s="14"/>
      <c r="C720" s="2"/>
      <c r="E720" s="6"/>
      <c r="F720" s="151"/>
      <c r="G720" s="151"/>
      <c r="H720" s="6"/>
      <c r="I720" s="6"/>
      <c r="J720" s="6"/>
      <c r="K720" s="6"/>
      <c r="L720" s="6"/>
    </row>
    <row r="721" spans="1:12">
      <c r="A721" s="14"/>
      <c r="B721" s="14"/>
      <c r="C721" s="2"/>
      <c r="E721" s="6"/>
      <c r="F721" s="151"/>
      <c r="G721" s="151"/>
      <c r="H721" s="6"/>
      <c r="I721" s="6"/>
      <c r="J721" s="6"/>
      <c r="K721" s="6"/>
      <c r="L721" s="6"/>
    </row>
    <row r="722" spans="1:12">
      <c r="A722" s="14"/>
      <c r="B722" s="14"/>
      <c r="C722" s="2"/>
      <c r="E722" s="6"/>
      <c r="F722" s="151"/>
      <c r="G722" s="151"/>
      <c r="H722" s="6"/>
      <c r="I722" s="6"/>
      <c r="J722" s="6"/>
      <c r="K722" s="6"/>
      <c r="L722" s="6"/>
    </row>
    <row r="723" spans="1:12">
      <c r="A723" s="14"/>
      <c r="B723" s="14"/>
      <c r="C723" s="2"/>
      <c r="E723" s="6"/>
      <c r="F723" s="151"/>
      <c r="G723" s="151"/>
      <c r="H723" s="6"/>
      <c r="I723" s="6"/>
      <c r="J723" s="6"/>
      <c r="K723" s="6"/>
      <c r="L723" s="6"/>
    </row>
    <row r="724" spans="1:12">
      <c r="A724" s="14"/>
      <c r="B724" s="14"/>
      <c r="C724" s="2"/>
      <c r="E724" s="6"/>
      <c r="F724" s="151"/>
      <c r="G724" s="151"/>
      <c r="H724" s="6"/>
      <c r="I724" s="6"/>
      <c r="J724" s="6"/>
      <c r="K724" s="6"/>
      <c r="L724" s="6"/>
    </row>
    <row r="725" spans="1:12">
      <c r="A725" s="14"/>
      <c r="B725" s="14"/>
      <c r="C725" s="2"/>
      <c r="E725" s="6"/>
      <c r="F725" s="151"/>
      <c r="G725" s="151"/>
      <c r="H725" s="6"/>
      <c r="I725" s="6"/>
      <c r="J725" s="6"/>
      <c r="K725" s="6"/>
      <c r="L725" s="6"/>
    </row>
    <row r="726" spans="1:12">
      <c r="A726" s="14"/>
      <c r="B726" s="14"/>
      <c r="C726" s="2"/>
      <c r="E726" s="6"/>
      <c r="F726" s="151"/>
      <c r="G726" s="151"/>
      <c r="H726" s="6"/>
      <c r="I726" s="6"/>
      <c r="J726" s="6"/>
      <c r="K726" s="6"/>
      <c r="L726" s="6"/>
    </row>
    <row r="727" spans="1:12">
      <c r="A727" s="14"/>
      <c r="B727" s="14"/>
      <c r="C727" s="2"/>
      <c r="E727" s="6"/>
      <c r="F727" s="151"/>
      <c r="G727" s="151"/>
      <c r="H727" s="6"/>
      <c r="I727" s="6"/>
      <c r="J727" s="6"/>
      <c r="K727" s="6"/>
      <c r="L727" s="6"/>
    </row>
    <row r="728" spans="1:12">
      <c r="A728" s="14"/>
      <c r="B728" s="14"/>
      <c r="C728" s="2"/>
      <c r="E728" s="6"/>
      <c r="F728" s="151"/>
      <c r="G728" s="151"/>
      <c r="H728" s="6"/>
      <c r="I728" s="6"/>
      <c r="J728" s="6"/>
      <c r="K728" s="6"/>
      <c r="L728" s="6"/>
    </row>
    <row r="729" spans="1:12">
      <c r="A729" s="14"/>
      <c r="B729" s="14"/>
      <c r="C729" s="2"/>
      <c r="E729" s="6"/>
      <c r="F729" s="151"/>
      <c r="G729" s="151"/>
      <c r="H729" s="6"/>
      <c r="I729" s="6"/>
      <c r="J729" s="6"/>
      <c r="K729" s="6"/>
      <c r="L729" s="6"/>
    </row>
    <row r="730" spans="1:12">
      <c r="A730" s="14"/>
      <c r="B730" s="14"/>
      <c r="C730" s="2"/>
      <c r="E730" s="6"/>
      <c r="F730" s="151"/>
      <c r="G730" s="151"/>
      <c r="H730" s="6"/>
      <c r="I730" s="6"/>
      <c r="J730" s="6"/>
      <c r="K730" s="6"/>
      <c r="L730" s="6"/>
    </row>
    <row r="731" spans="1:12">
      <c r="A731" s="14"/>
      <c r="B731" s="14"/>
      <c r="C731" s="2"/>
      <c r="E731" s="6"/>
      <c r="F731" s="151"/>
      <c r="G731" s="151"/>
      <c r="H731" s="6"/>
      <c r="I731" s="6"/>
      <c r="J731" s="6"/>
      <c r="K731" s="6"/>
      <c r="L731" s="6"/>
    </row>
    <row r="732" spans="1:12">
      <c r="A732" s="14"/>
      <c r="B732" s="14"/>
      <c r="C732" s="2"/>
      <c r="E732" s="6"/>
      <c r="F732" s="151"/>
      <c r="G732" s="151"/>
      <c r="H732" s="6"/>
      <c r="I732" s="6"/>
      <c r="J732" s="6"/>
      <c r="K732" s="6"/>
      <c r="L732" s="6"/>
    </row>
    <row r="733" spans="1:12">
      <c r="A733" s="14"/>
      <c r="B733" s="14"/>
      <c r="C733" s="2"/>
      <c r="E733" s="6"/>
      <c r="F733" s="151"/>
      <c r="G733" s="151"/>
      <c r="H733" s="6"/>
      <c r="I733" s="6"/>
      <c r="J733" s="6"/>
      <c r="K733" s="6"/>
      <c r="L733" s="6"/>
    </row>
    <row r="734" spans="1:12">
      <c r="A734" s="14"/>
      <c r="B734" s="14"/>
      <c r="C734" s="2"/>
      <c r="E734" s="6"/>
      <c r="F734" s="151"/>
      <c r="G734" s="151"/>
      <c r="H734" s="6"/>
      <c r="I734" s="6"/>
      <c r="J734" s="6"/>
      <c r="K734" s="6"/>
      <c r="L734" s="6"/>
    </row>
    <row r="735" spans="1:12">
      <c r="A735" s="14"/>
      <c r="B735" s="14"/>
      <c r="C735" s="2"/>
      <c r="E735" s="6"/>
      <c r="F735" s="151"/>
      <c r="G735" s="151"/>
      <c r="H735" s="6"/>
      <c r="I735" s="6"/>
      <c r="J735" s="6"/>
      <c r="K735" s="6"/>
      <c r="L735" s="6"/>
    </row>
    <row r="736" spans="1:12">
      <c r="A736" s="14"/>
      <c r="B736" s="14"/>
      <c r="C736" s="2"/>
      <c r="E736" s="6"/>
      <c r="F736" s="151"/>
      <c r="G736" s="151"/>
      <c r="H736" s="6"/>
      <c r="I736" s="6"/>
      <c r="J736" s="6"/>
      <c r="K736" s="6"/>
      <c r="L736" s="6"/>
    </row>
    <row r="737" spans="1:12">
      <c r="A737" s="14"/>
      <c r="B737" s="14"/>
      <c r="C737" s="2"/>
      <c r="E737" s="6"/>
      <c r="F737" s="151"/>
      <c r="G737" s="151"/>
      <c r="H737" s="6"/>
      <c r="I737" s="6"/>
      <c r="J737" s="6"/>
      <c r="K737" s="6"/>
      <c r="L737" s="6"/>
    </row>
    <row r="738" spans="1:12">
      <c r="A738" s="14"/>
      <c r="B738" s="14"/>
      <c r="C738" s="2"/>
      <c r="E738" s="6"/>
      <c r="F738" s="151"/>
      <c r="G738" s="151"/>
      <c r="H738" s="6"/>
      <c r="I738" s="6"/>
      <c r="J738" s="6"/>
      <c r="K738" s="6"/>
      <c r="L738" s="6"/>
    </row>
    <row r="739" spans="1:12">
      <c r="A739" s="14"/>
      <c r="B739" s="14"/>
      <c r="C739" s="2"/>
      <c r="E739" s="6"/>
      <c r="F739" s="151"/>
      <c r="G739" s="151"/>
      <c r="H739" s="6"/>
      <c r="I739" s="6"/>
      <c r="J739" s="6"/>
      <c r="K739" s="6"/>
      <c r="L739" s="6"/>
    </row>
    <row r="740" spans="1:12">
      <c r="A740" s="14"/>
      <c r="B740" s="14"/>
      <c r="C740" s="2"/>
      <c r="E740" s="6"/>
      <c r="F740" s="151"/>
      <c r="G740" s="151"/>
      <c r="H740" s="6"/>
      <c r="I740" s="6"/>
      <c r="J740" s="6"/>
      <c r="K740" s="6"/>
      <c r="L740" s="6"/>
    </row>
    <row r="741" spans="1:12">
      <c r="A741" s="14"/>
      <c r="B741" s="14"/>
      <c r="C741" s="2"/>
      <c r="E741" s="6"/>
      <c r="F741" s="151"/>
      <c r="G741" s="151"/>
      <c r="H741" s="6"/>
      <c r="I741" s="6"/>
      <c r="J741" s="6"/>
      <c r="K741" s="6"/>
      <c r="L741" s="6"/>
    </row>
    <row r="742" spans="1:12">
      <c r="A742" s="14"/>
      <c r="B742" s="14"/>
      <c r="C742" s="2"/>
      <c r="E742" s="6"/>
      <c r="F742" s="151"/>
      <c r="G742" s="151"/>
      <c r="H742" s="6"/>
      <c r="I742" s="6"/>
      <c r="J742" s="6"/>
      <c r="K742" s="6"/>
      <c r="L742" s="6"/>
    </row>
    <row r="743" spans="1:12">
      <c r="A743" s="14"/>
      <c r="B743" s="14"/>
      <c r="C743" s="2"/>
      <c r="E743" s="6"/>
      <c r="F743" s="151"/>
      <c r="G743" s="151"/>
      <c r="H743" s="6"/>
      <c r="I743" s="6"/>
      <c r="J743" s="6"/>
      <c r="K743" s="6"/>
      <c r="L743" s="6"/>
    </row>
    <row r="744" spans="1:12">
      <c r="A744" s="14"/>
      <c r="B744" s="14"/>
      <c r="C744" s="2"/>
      <c r="E744" s="6"/>
      <c r="F744" s="151"/>
      <c r="G744" s="151"/>
      <c r="H744" s="6"/>
      <c r="I744" s="6"/>
      <c r="J744" s="6"/>
      <c r="K744" s="6"/>
      <c r="L744" s="6"/>
    </row>
    <row r="745" spans="1:12">
      <c r="A745" s="14"/>
      <c r="B745" s="14"/>
      <c r="C745" s="2"/>
      <c r="E745" s="6"/>
      <c r="F745" s="151"/>
      <c r="G745" s="151"/>
      <c r="H745" s="6"/>
      <c r="I745" s="6"/>
      <c r="J745" s="6"/>
      <c r="K745" s="6"/>
      <c r="L745" s="6"/>
    </row>
    <row r="746" spans="1:12">
      <c r="A746" s="14"/>
      <c r="B746" s="14"/>
      <c r="C746" s="2"/>
      <c r="E746" s="6"/>
      <c r="F746" s="151"/>
      <c r="G746" s="151"/>
      <c r="H746" s="6"/>
      <c r="I746" s="6"/>
      <c r="J746" s="6"/>
      <c r="K746" s="6"/>
      <c r="L746" s="6"/>
    </row>
    <row r="747" spans="1:12">
      <c r="A747" s="14"/>
      <c r="B747" s="14"/>
      <c r="C747" s="2"/>
      <c r="E747" s="6"/>
      <c r="F747" s="151"/>
      <c r="G747" s="151"/>
      <c r="H747" s="6"/>
      <c r="I747" s="6"/>
      <c r="J747" s="6"/>
      <c r="K747" s="6"/>
      <c r="L747" s="6"/>
    </row>
    <row r="748" spans="1:12">
      <c r="A748" s="14"/>
      <c r="B748" s="14"/>
      <c r="C748" s="2"/>
      <c r="E748" s="6"/>
      <c r="F748" s="151"/>
      <c r="G748" s="151"/>
      <c r="H748" s="6"/>
      <c r="I748" s="6"/>
      <c r="J748" s="6"/>
      <c r="K748" s="6"/>
      <c r="L748" s="6"/>
    </row>
    <row r="749" spans="1:12">
      <c r="A749" s="14"/>
      <c r="B749" s="14"/>
      <c r="C749" s="2"/>
      <c r="E749" s="6"/>
      <c r="F749" s="151"/>
      <c r="G749" s="151"/>
      <c r="H749" s="6"/>
      <c r="I749" s="6"/>
      <c r="J749" s="6"/>
      <c r="K749" s="6"/>
      <c r="L749" s="6"/>
    </row>
    <row r="750" spans="1:12">
      <c r="A750" s="14"/>
      <c r="B750" s="14"/>
      <c r="C750" s="2"/>
      <c r="E750" s="6"/>
      <c r="F750" s="151"/>
      <c r="G750" s="151"/>
      <c r="H750" s="6"/>
      <c r="I750" s="6"/>
      <c r="J750" s="6"/>
      <c r="K750" s="6"/>
      <c r="L750" s="6"/>
    </row>
    <row r="751" spans="1:12">
      <c r="A751" s="14"/>
      <c r="B751" s="14"/>
      <c r="C751" s="2"/>
      <c r="E751" s="6"/>
      <c r="F751" s="151"/>
      <c r="G751" s="151"/>
      <c r="H751" s="6"/>
      <c r="I751" s="6"/>
      <c r="J751" s="6"/>
      <c r="K751" s="6"/>
      <c r="L751" s="6"/>
    </row>
    <row r="752" spans="1:12">
      <c r="A752" s="14"/>
      <c r="B752" s="14"/>
      <c r="C752" s="2"/>
      <c r="E752" s="6"/>
      <c r="F752" s="151"/>
      <c r="G752" s="151"/>
      <c r="H752" s="6"/>
      <c r="I752" s="6"/>
      <c r="J752" s="6"/>
      <c r="K752" s="6"/>
      <c r="L752" s="6"/>
    </row>
    <row r="753" spans="1:12">
      <c r="A753" s="14"/>
      <c r="B753" s="14"/>
      <c r="C753" s="2"/>
      <c r="E753" s="6"/>
      <c r="F753" s="151"/>
      <c r="G753" s="151"/>
      <c r="H753" s="6"/>
      <c r="I753" s="6"/>
      <c r="J753" s="6"/>
      <c r="K753" s="6"/>
      <c r="L753" s="6"/>
    </row>
    <row r="754" spans="1:12">
      <c r="A754" s="14"/>
      <c r="B754" s="14"/>
      <c r="C754" s="2"/>
      <c r="E754" s="6"/>
      <c r="F754" s="151"/>
      <c r="G754" s="151"/>
      <c r="H754" s="6"/>
      <c r="I754" s="6"/>
      <c r="J754" s="6"/>
      <c r="K754" s="6"/>
      <c r="L754" s="6"/>
    </row>
    <row r="755" spans="1:12">
      <c r="A755" s="14"/>
      <c r="B755" s="14"/>
      <c r="C755" s="2"/>
      <c r="E755" s="6"/>
      <c r="F755" s="151"/>
      <c r="G755" s="151"/>
      <c r="H755" s="6"/>
      <c r="I755" s="6"/>
      <c r="J755" s="6"/>
      <c r="K755" s="6"/>
      <c r="L755" s="6"/>
    </row>
    <row r="756" spans="1:12">
      <c r="A756" s="14"/>
      <c r="B756" s="14"/>
      <c r="C756" s="2"/>
      <c r="E756" s="6"/>
      <c r="F756" s="151"/>
      <c r="G756" s="151"/>
      <c r="H756" s="6"/>
      <c r="I756" s="6"/>
      <c r="J756" s="6"/>
      <c r="K756" s="6"/>
      <c r="L756" s="6"/>
    </row>
    <row r="757" spans="1:12">
      <c r="A757" s="14"/>
      <c r="B757" s="14"/>
      <c r="C757" s="2"/>
      <c r="E757" s="6"/>
      <c r="F757" s="151"/>
      <c r="G757" s="151"/>
      <c r="H757" s="6"/>
      <c r="I757" s="6"/>
      <c r="J757" s="6"/>
      <c r="K757" s="6"/>
      <c r="L757" s="6"/>
    </row>
    <row r="758" spans="1:12">
      <c r="A758" s="14"/>
      <c r="B758" s="14"/>
      <c r="C758" s="2"/>
      <c r="E758" s="6"/>
      <c r="F758" s="151"/>
      <c r="G758" s="151"/>
      <c r="H758" s="6"/>
      <c r="I758" s="6"/>
      <c r="J758" s="6"/>
      <c r="K758" s="6"/>
      <c r="L758" s="6"/>
    </row>
    <row r="759" spans="1:12">
      <c r="A759" s="14"/>
      <c r="B759" s="14"/>
      <c r="C759" s="2"/>
      <c r="E759" s="6"/>
      <c r="F759" s="151"/>
      <c r="G759" s="151"/>
      <c r="H759" s="6"/>
      <c r="I759" s="6"/>
      <c r="J759" s="6"/>
      <c r="K759" s="6"/>
      <c r="L759" s="6"/>
    </row>
    <row r="760" spans="1:12">
      <c r="A760" s="14"/>
      <c r="B760" s="14"/>
      <c r="C760" s="2"/>
      <c r="E760" s="6"/>
      <c r="F760" s="151"/>
      <c r="G760" s="151"/>
      <c r="H760" s="6"/>
      <c r="I760" s="6"/>
      <c r="J760" s="6"/>
      <c r="K760" s="6"/>
      <c r="L760" s="6"/>
    </row>
    <row r="761" spans="1:12">
      <c r="A761" s="14"/>
      <c r="B761" s="14"/>
      <c r="C761" s="2"/>
      <c r="E761" s="6"/>
      <c r="F761" s="151"/>
      <c r="G761" s="151"/>
      <c r="H761" s="6"/>
      <c r="I761" s="6"/>
      <c r="J761" s="6"/>
      <c r="K761" s="6"/>
      <c r="L761" s="6"/>
    </row>
    <row r="762" spans="1:12">
      <c r="A762" s="14"/>
      <c r="B762" s="14"/>
      <c r="C762" s="2"/>
      <c r="E762" s="6"/>
      <c r="F762" s="151"/>
      <c r="G762" s="151"/>
      <c r="H762" s="6"/>
      <c r="I762" s="6"/>
      <c r="J762" s="6"/>
      <c r="K762" s="6"/>
      <c r="L762" s="6"/>
    </row>
    <row r="763" spans="1:12">
      <c r="A763" s="14"/>
      <c r="B763" s="14"/>
      <c r="C763" s="2"/>
      <c r="E763" s="6"/>
      <c r="F763" s="151"/>
      <c r="G763" s="151"/>
      <c r="H763" s="6"/>
      <c r="I763" s="6"/>
      <c r="J763" s="6"/>
      <c r="K763" s="6"/>
      <c r="L763" s="6"/>
    </row>
    <row r="764" spans="1:12">
      <c r="A764" s="14"/>
      <c r="B764" s="14"/>
      <c r="C764" s="2"/>
      <c r="E764" s="6"/>
      <c r="F764" s="151"/>
      <c r="G764" s="151"/>
      <c r="H764" s="6"/>
      <c r="I764" s="6"/>
      <c r="J764" s="6"/>
      <c r="K764" s="6"/>
      <c r="L764" s="6"/>
    </row>
    <row r="765" spans="1:12">
      <c r="A765" s="14"/>
      <c r="B765" s="14"/>
      <c r="C765" s="2"/>
      <c r="E765" s="6"/>
      <c r="F765" s="151"/>
      <c r="G765" s="151"/>
      <c r="H765" s="6"/>
      <c r="I765" s="6"/>
      <c r="J765" s="6"/>
      <c r="K765" s="6"/>
      <c r="L765" s="6"/>
    </row>
    <row r="766" spans="1:12">
      <c r="A766" s="14"/>
      <c r="B766" s="14"/>
      <c r="C766" s="2"/>
      <c r="E766" s="6"/>
      <c r="F766" s="151"/>
      <c r="G766" s="151"/>
      <c r="H766" s="6"/>
      <c r="I766" s="6"/>
      <c r="J766" s="6"/>
      <c r="K766" s="6"/>
      <c r="L766" s="6"/>
    </row>
    <row r="767" spans="1:12">
      <c r="A767" s="14"/>
      <c r="B767" s="14"/>
      <c r="C767" s="2"/>
      <c r="E767" s="6"/>
      <c r="F767" s="151"/>
      <c r="G767" s="151"/>
      <c r="H767" s="6"/>
      <c r="I767" s="6"/>
      <c r="J767" s="6"/>
      <c r="K767" s="6"/>
      <c r="L767" s="6"/>
    </row>
    <row r="768" spans="1:12">
      <c r="A768" s="14"/>
      <c r="B768" s="14"/>
      <c r="C768" s="2"/>
      <c r="E768" s="6"/>
      <c r="F768" s="151"/>
      <c r="G768" s="151"/>
      <c r="H768" s="6"/>
      <c r="I768" s="6"/>
      <c r="J768" s="6"/>
      <c r="K768" s="6"/>
      <c r="L768" s="6"/>
    </row>
    <row r="769" spans="1:12">
      <c r="A769" s="14"/>
      <c r="B769" s="14"/>
      <c r="C769" s="2"/>
      <c r="E769" s="6"/>
      <c r="F769" s="151"/>
      <c r="G769" s="151"/>
      <c r="H769" s="6"/>
      <c r="I769" s="6"/>
      <c r="J769" s="6"/>
      <c r="K769" s="6"/>
      <c r="L769" s="6"/>
    </row>
    <row r="770" spans="1:12">
      <c r="A770" s="14"/>
      <c r="B770" s="14"/>
      <c r="C770" s="2"/>
      <c r="E770" s="6"/>
      <c r="F770" s="151"/>
      <c r="G770" s="151"/>
      <c r="H770" s="6"/>
      <c r="I770" s="6"/>
      <c r="J770" s="6"/>
      <c r="K770" s="6"/>
      <c r="L770" s="6"/>
    </row>
    <row r="771" spans="1:12">
      <c r="A771" s="14"/>
      <c r="B771" s="14"/>
      <c r="C771" s="2"/>
      <c r="E771" s="6"/>
      <c r="F771" s="151"/>
      <c r="G771" s="151"/>
      <c r="H771" s="6"/>
      <c r="I771" s="6"/>
      <c r="J771" s="6"/>
      <c r="K771" s="6"/>
      <c r="L771" s="6"/>
    </row>
    <row r="772" spans="1:12">
      <c r="A772" s="14"/>
      <c r="B772" s="14"/>
      <c r="C772" s="2"/>
      <c r="E772" s="6"/>
      <c r="F772" s="151"/>
      <c r="G772" s="151"/>
      <c r="H772" s="6"/>
      <c r="I772" s="6"/>
      <c r="J772" s="6"/>
      <c r="K772" s="6"/>
      <c r="L772" s="6"/>
    </row>
    <row r="773" spans="1:12">
      <c r="A773" s="14"/>
      <c r="B773" s="14"/>
      <c r="C773" s="2"/>
      <c r="E773" s="6"/>
      <c r="F773" s="151"/>
      <c r="G773" s="151"/>
      <c r="H773" s="6"/>
      <c r="I773" s="6"/>
      <c r="J773" s="6"/>
      <c r="K773" s="6"/>
      <c r="L773" s="6"/>
    </row>
    <row r="774" spans="1:12">
      <c r="A774" s="14"/>
      <c r="B774" s="14"/>
      <c r="C774" s="2"/>
      <c r="E774" s="6"/>
      <c r="F774" s="151"/>
      <c r="G774" s="151"/>
      <c r="H774" s="6"/>
      <c r="I774" s="6"/>
      <c r="J774" s="6"/>
      <c r="K774" s="6"/>
      <c r="L774" s="6"/>
    </row>
    <row r="775" spans="1:12">
      <c r="A775" s="14"/>
      <c r="B775" s="14"/>
      <c r="C775" s="2"/>
      <c r="E775" s="6"/>
      <c r="F775" s="151"/>
      <c r="G775" s="151"/>
      <c r="H775" s="6"/>
      <c r="I775" s="6"/>
      <c r="J775" s="6"/>
      <c r="K775" s="6"/>
      <c r="L775" s="6"/>
    </row>
    <row r="776" spans="1:12">
      <c r="A776" s="14"/>
      <c r="B776" s="14"/>
      <c r="C776" s="2"/>
      <c r="E776" s="6"/>
      <c r="F776" s="151"/>
      <c r="G776" s="151"/>
      <c r="H776" s="6"/>
      <c r="I776" s="6"/>
      <c r="J776" s="6"/>
      <c r="K776" s="6"/>
      <c r="L776" s="6"/>
    </row>
    <row r="777" spans="1:12">
      <c r="A777" s="14"/>
      <c r="B777" s="14"/>
      <c r="C777" s="2"/>
      <c r="E777" s="6"/>
      <c r="F777" s="151"/>
      <c r="G777" s="151"/>
      <c r="H777" s="6"/>
      <c r="I777" s="6"/>
      <c r="J777" s="6"/>
      <c r="K777" s="6"/>
      <c r="L777" s="6"/>
    </row>
    <row r="778" spans="1:12">
      <c r="A778" s="14"/>
      <c r="B778" s="14"/>
      <c r="C778" s="2"/>
      <c r="E778" s="6"/>
      <c r="F778" s="151"/>
      <c r="G778" s="151"/>
      <c r="H778" s="6"/>
      <c r="I778" s="6"/>
      <c r="J778" s="6"/>
      <c r="K778" s="6"/>
      <c r="L778" s="6"/>
    </row>
    <row r="779" spans="1:12">
      <c r="A779" s="14"/>
      <c r="B779" s="14"/>
      <c r="C779" s="2"/>
      <c r="E779" s="6"/>
      <c r="F779" s="151"/>
      <c r="G779" s="151"/>
      <c r="H779" s="6"/>
      <c r="I779" s="6"/>
      <c r="J779" s="6"/>
      <c r="K779" s="6"/>
      <c r="L779" s="6"/>
    </row>
    <row r="780" spans="1:12">
      <c r="A780" s="14"/>
      <c r="B780" s="14"/>
      <c r="C780" s="2"/>
      <c r="E780" s="6"/>
      <c r="F780" s="151"/>
      <c r="G780" s="151"/>
      <c r="H780" s="6"/>
      <c r="I780" s="6"/>
      <c r="J780" s="6"/>
      <c r="K780" s="6"/>
      <c r="L780" s="6"/>
    </row>
    <row r="781" spans="1:12">
      <c r="A781" s="14"/>
      <c r="B781" s="14"/>
      <c r="C781" s="2"/>
      <c r="E781" s="6"/>
      <c r="F781" s="151"/>
      <c r="G781" s="151"/>
      <c r="H781" s="6"/>
      <c r="I781" s="6"/>
      <c r="J781" s="6"/>
      <c r="K781" s="6"/>
      <c r="L781" s="6"/>
    </row>
    <row r="782" spans="1:12">
      <c r="A782" s="14"/>
      <c r="B782" s="14"/>
      <c r="C782" s="2"/>
      <c r="E782" s="6"/>
      <c r="F782" s="151"/>
      <c r="G782" s="151"/>
      <c r="H782" s="6"/>
      <c r="I782" s="6"/>
      <c r="J782" s="6"/>
      <c r="K782" s="6"/>
      <c r="L782" s="6"/>
    </row>
    <row r="783" spans="1:12">
      <c r="A783" s="14"/>
      <c r="B783" s="14"/>
      <c r="C783" s="2"/>
      <c r="E783" s="6"/>
      <c r="F783" s="151"/>
      <c r="G783" s="151"/>
      <c r="H783" s="6"/>
      <c r="I783" s="6"/>
      <c r="J783" s="6"/>
      <c r="K783" s="6"/>
      <c r="L783" s="6"/>
    </row>
    <row r="784" spans="1:12">
      <c r="A784" s="14"/>
      <c r="B784" s="14"/>
      <c r="C784" s="2"/>
      <c r="E784" s="6"/>
      <c r="F784" s="151"/>
      <c r="G784" s="151"/>
      <c r="H784" s="6"/>
      <c r="I784" s="6"/>
      <c r="J784" s="6"/>
      <c r="K784" s="6"/>
      <c r="L784" s="6"/>
    </row>
    <row r="785" spans="1:12">
      <c r="A785" s="14"/>
      <c r="B785" s="14"/>
      <c r="C785" s="2"/>
      <c r="E785" s="6"/>
      <c r="F785" s="151"/>
      <c r="G785" s="151"/>
      <c r="H785" s="6"/>
      <c r="I785" s="6"/>
      <c r="J785" s="6"/>
      <c r="K785" s="6"/>
      <c r="L785" s="6"/>
    </row>
    <row r="786" spans="1:12">
      <c r="A786" s="14"/>
      <c r="B786" s="14"/>
      <c r="C786" s="2"/>
      <c r="E786" s="6"/>
      <c r="F786" s="151"/>
      <c r="G786" s="151"/>
      <c r="H786" s="6"/>
      <c r="I786" s="6"/>
      <c r="J786" s="6"/>
      <c r="K786" s="6"/>
      <c r="L786" s="6"/>
    </row>
    <row r="787" spans="1:12">
      <c r="A787" s="14"/>
      <c r="B787" s="14"/>
      <c r="C787" s="2"/>
      <c r="E787" s="6"/>
      <c r="F787" s="151"/>
      <c r="G787" s="151"/>
      <c r="H787" s="6"/>
      <c r="I787" s="6"/>
      <c r="J787" s="6"/>
      <c r="K787" s="6"/>
      <c r="L787" s="6"/>
    </row>
    <row r="788" spans="1:12">
      <c r="A788" s="14"/>
      <c r="B788" s="14"/>
      <c r="C788" s="2"/>
      <c r="E788" s="6"/>
      <c r="F788" s="151"/>
      <c r="G788" s="151"/>
      <c r="H788" s="6"/>
      <c r="I788" s="6"/>
      <c r="J788" s="6"/>
      <c r="K788" s="6"/>
      <c r="L788" s="6"/>
    </row>
    <row r="789" spans="1:12">
      <c r="A789" s="14"/>
      <c r="B789" s="14"/>
      <c r="C789" s="2"/>
      <c r="E789" s="6"/>
      <c r="F789" s="151"/>
      <c r="G789" s="151"/>
      <c r="H789" s="6"/>
      <c r="I789" s="6"/>
      <c r="J789" s="6"/>
      <c r="K789" s="6"/>
      <c r="L789" s="6"/>
    </row>
    <row r="790" spans="1:12">
      <c r="A790" s="14"/>
      <c r="B790" s="14"/>
      <c r="C790" s="2"/>
      <c r="E790" s="6"/>
      <c r="F790" s="151"/>
      <c r="G790" s="151"/>
      <c r="H790" s="6"/>
      <c r="I790" s="6"/>
      <c r="J790" s="6"/>
      <c r="K790" s="6"/>
      <c r="L790" s="6"/>
    </row>
    <row r="791" spans="1:12">
      <c r="A791" s="14"/>
      <c r="B791" s="14"/>
      <c r="C791" s="2"/>
      <c r="E791" s="6"/>
      <c r="F791" s="151"/>
      <c r="G791" s="151"/>
      <c r="H791" s="6"/>
      <c r="I791" s="6"/>
      <c r="J791" s="6"/>
      <c r="K791" s="6"/>
      <c r="L791" s="6"/>
    </row>
    <row r="792" spans="1:12">
      <c r="A792" s="14"/>
      <c r="B792" s="14"/>
      <c r="C792" s="2"/>
      <c r="E792" s="6"/>
      <c r="F792" s="151"/>
      <c r="G792" s="151"/>
      <c r="H792" s="6"/>
      <c r="I792" s="6"/>
      <c r="J792" s="6"/>
      <c r="K792" s="6"/>
      <c r="L792" s="6"/>
    </row>
    <row r="793" spans="1:12">
      <c r="A793" s="14"/>
      <c r="B793" s="14"/>
      <c r="C793" s="2"/>
      <c r="E793" s="6"/>
      <c r="F793" s="151"/>
      <c r="G793" s="151"/>
      <c r="H793" s="6"/>
      <c r="I793" s="6"/>
      <c r="J793" s="6"/>
      <c r="K793" s="6"/>
      <c r="L793" s="6"/>
    </row>
    <row r="794" spans="1:12">
      <c r="A794" s="14"/>
      <c r="B794" s="14"/>
      <c r="C794" s="2"/>
      <c r="E794" s="6"/>
      <c r="F794" s="151"/>
      <c r="G794" s="151"/>
      <c r="H794" s="6"/>
      <c r="I794" s="6"/>
      <c r="J794" s="6"/>
      <c r="K794" s="6"/>
      <c r="L794" s="6"/>
    </row>
    <row r="795" spans="1:12">
      <c r="A795" s="14"/>
      <c r="B795" s="14"/>
      <c r="C795" s="2"/>
      <c r="E795" s="6"/>
      <c r="F795" s="151"/>
      <c r="G795" s="151"/>
      <c r="H795" s="6"/>
      <c r="I795" s="6"/>
      <c r="J795" s="6"/>
      <c r="K795" s="6"/>
      <c r="L795" s="6"/>
    </row>
    <row r="796" spans="1:12">
      <c r="A796" s="14"/>
      <c r="B796" s="14"/>
      <c r="C796" s="2"/>
      <c r="E796" s="6"/>
      <c r="F796" s="151"/>
      <c r="G796" s="151"/>
      <c r="H796" s="6"/>
      <c r="I796" s="6"/>
      <c r="J796" s="6"/>
      <c r="K796" s="6"/>
      <c r="L796" s="6"/>
    </row>
    <row r="797" spans="1:12">
      <c r="A797" s="14"/>
      <c r="B797" s="14"/>
      <c r="C797" s="2"/>
      <c r="E797" s="6"/>
      <c r="F797" s="151"/>
      <c r="G797" s="151"/>
      <c r="H797" s="6"/>
      <c r="I797" s="6"/>
      <c r="J797" s="6"/>
      <c r="K797" s="6"/>
      <c r="L797" s="6"/>
    </row>
    <row r="798" spans="1:12">
      <c r="A798" s="14"/>
      <c r="B798" s="14"/>
      <c r="C798" s="2"/>
      <c r="E798" s="6"/>
      <c r="F798" s="151"/>
      <c r="G798" s="151"/>
      <c r="H798" s="6"/>
      <c r="I798" s="6"/>
      <c r="J798" s="6"/>
      <c r="K798" s="6"/>
      <c r="L798" s="6"/>
    </row>
    <row r="799" spans="1:12">
      <c r="A799" s="14"/>
      <c r="B799" s="14"/>
      <c r="C799" s="2"/>
      <c r="E799" s="6"/>
      <c r="F799" s="151"/>
      <c r="G799" s="151"/>
      <c r="H799" s="6"/>
      <c r="I799" s="6"/>
      <c r="J799" s="6"/>
      <c r="K799" s="6"/>
      <c r="L799" s="6"/>
    </row>
    <row r="800" spans="1:12">
      <c r="A800" s="14"/>
      <c r="B800" s="14"/>
      <c r="C800" s="2"/>
      <c r="E800" s="6"/>
      <c r="F800" s="151"/>
      <c r="G800" s="151"/>
      <c r="H800" s="6"/>
      <c r="I800" s="6"/>
      <c r="J800" s="6"/>
      <c r="K800" s="6"/>
      <c r="L800" s="6"/>
    </row>
    <row r="801" spans="1:12">
      <c r="A801" s="14"/>
      <c r="B801" s="14"/>
      <c r="C801" s="2"/>
      <c r="E801" s="6"/>
      <c r="F801" s="151"/>
      <c r="G801" s="151"/>
      <c r="H801" s="6"/>
      <c r="I801" s="6"/>
      <c r="J801" s="6"/>
      <c r="K801" s="6"/>
      <c r="L801" s="6"/>
    </row>
    <row r="802" spans="1:12">
      <c r="A802" s="14"/>
      <c r="B802" s="14"/>
      <c r="C802" s="2"/>
      <c r="E802" s="6"/>
      <c r="F802" s="151"/>
      <c r="G802" s="151"/>
      <c r="H802" s="6"/>
      <c r="I802" s="6"/>
      <c r="J802" s="6"/>
      <c r="K802" s="6"/>
      <c r="L802" s="6"/>
    </row>
    <row r="803" spans="1:12">
      <c r="A803" s="14"/>
      <c r="B803" s="14"/>
      <c r="C803" s="2"/>
      <c r="E803" s="6"/>
      <c r="F803" s="151"/>
      <c r="G803" s="151"/>
      <c r="H803" s="6"/>
      <c r="I803" s="6"/>
      <c r="J803" s="6"/>
      <c r="K803" s="6"/>
      <c r="L803" s="6"/>
    </row>
    <row r="804" spans="1:12">
      <c r="A804" s="14"/>
      <c r="B804" s="14"/>
      <c r="C804" s="2"/>
      <c r="E804" s="6"/>
      <c r="F804" s="151"/>
      <c r="G804" s="151"/>
      <c r="H804" s="6"/>
      <c r="I804" s="6"/>
      <c r="J804" s="6"/>
      <c r="K804" s="6"/>
      <c r="L804" s="6"/>
    </row>
    <row r="805" spans="1:12">
      <c r="A805" s="14"/>
      <c r="B805" s="14"/>
      <c r="C805" s="2"/>
      <c r="E805" s="6"/>
      <c r="F805" s="151"/>
      <c r="G805" s="151"/>
      <c r="H805" s="6"/>
      <c r="I805" s="6"/>
      <c r="J805" s="6"/>
      <c r="K805" s="6"/>
      <c r="L805" s="6"/>
    </row>
    <row r="806" spans="1:12">
      <c r="A806" s="14"/>
      <c r="B806" s="14"/>
      <c r="C806" s="2"/>
      <c r="E806" s="6"/>
      <c r="F806" s="151"/>
      <c r="G806" s="151"/>
      <c r="H806" s="6"/>
      <c r="I806" s="6"/>
      <c r="J806" s="6"/>
      <c r="K806" s="6"/>
      <c r="L806" s="6"/>
    </row>
    <row r="807" spans="1:12">
      <c r="A807" s="14"/>
      <c r="B807" s="14"/>
      <c r="C807" s="2"/>
      <c r="E807" s="6"/>
      <c r="F807" s="151"/>
      <c r="G807" s="151"/>
      <c r="H807" s="6"/>
      <c r="I807" s="6"/>
      <c r="J807" s="6"/>
      <c r="K807" s="6"/>
      <c r="L807" s="6"/>
    </row>
    <row r="808" spans="1:12">
      <c r="A808" s="14"/>
      <c r="B808" s="14"/>
      <c r="C808" s="2"/>
      <c r="E808" s="6"/>
      <c r="F808" s="151"/>
      <c r="G808" s="151"/>
      <c r="H808" s="6"/>
      <c r="I808" s="6"/>
      <c r="J808" s="6"/>
      <c r="K808" s="6"/>
      <c r="L808" s="6"/>
    </row>
    <row r="809" spans="1:12">
      <c r="A809" s="14"/>
      <c r="B809" s="14"/>
      <c r="C809" s="2"/>
      <c r="E809" s="6"/>
      <c r="F809" s="151"/>
      <c r="G809" s="151"/>
      <c r="H809" s="6"/>
      <c r="I809" s="6"/>
      <c r="J809" s="6"/>
      <c r="K809" s="6"/>
      <c r="L809" s="6"/>
    </row>
    <row r="810" spans="1:12">
      <c r="A810" s="14"/>
      <c r="B810" s="14"/>
      <c r="C810" s="2"/>
      <c r="E810" s="6"/>
      <c r="F810" s="151"/>
      <c r="G810" s="151"/>
      <c r="H810" s="6"/>
      <c r="I810" s="6"/>
      <c r="J810" s="6"/>
      <c r="K810" s="6"/>
      <c r="L810" s="6"/>
    </row>
    <row r="811" spans="1:12">
      <c r="A811" s="14"/>
      <c r="B811" s="14"/>
      <c r="C811" s="2"/>
      <c r="E811" s="6"/>
      <c r="F811" s="151"/>
      <c r="G811" s="151"/>
      <c r="H811" s="6"/>
      <c r="I811" s="6"/>
      <c r="J811" s="6"/>
      <c r="K811" s="6"/>
      <c r="L811" s="6"/>
    </row>
    <row r="812" spans="1:12">
      <c r="A812" s="14"/>
      <c r="B812" s="14"/>
      <c r="C812" s="2"/>
      <c r="E812" s="6"/>
      <c r="F812" s="151"/>
      <c r="G812" s="151"/>
      <c r="H812" s="6"/>
      <c r="I812" s="6"/>
      <c r="J812" s="6"/>
      <c r="K812" s="6"/>
      <c r="L812" s="6"/>
    </row>
    <row r="813" spans="1:12">
      <c r="A813" s="14"/>
      <c r="B813" s="14"/>
      <c r="C813" s="2"/>
      <c r="E813" s="6"/>
      <c r="F813" s="151"/>
      <c r="G813" s="151"/>
      <c r="H813" s="6"/>
      <c r="I813" s="6"/>
      <c r="J813" s="6"/>
      <c r="K813" s="6"/>
      <c r="L813" s="6"/>
    </row>
    <row r="814" spans="1:12">
      <c r="A814" s="14"/>
      <c r="B814" s="14"/>
      <c r="C814" s="2"/>
      <c r="E814" s="6"/>
      <c r="F814" s="151"/>
      <c r="G814" s="151"/>
      <c r="H814" s="6"/>
      <c r="I814" s="6"/>
      <c r="J814" s="6"/>
      <c r="K814" s="6"/>
      <c r="L814" s="6"/>
    </row>
    <row r="815" spans="1:12">
      <c r="A815" s="14"/>
      <c r="B815" s="14"/>
      <c r="C815" s="2"/>
      <c r="E815" s="6"/>
      <c r="F815" s="151"/>
      <c r="G815" s="151"/>
      <c r="H815" s="6"/>
      <c r="I815" s="6"/>
      <c r="J815" s="6"/>
      <c r="K815" s="6"/>
      <c r="L815" s="6"/>
    </row>
    <row r="816" spans="1:12">
      <c r="A816" s="14"/>
      <c r="B816" s="14"/>
      <c r="C816" s="2"/>
      <c r="E816" s="6"/>
      <c r="F816" s="151"/>
      <c r="G816" s="151"/>
      <c r="H816" s="6"/>
      <c r="I816" s="6"/>
      <c r="J816" s="6"/>
      <c r="K816" s="6"/>
      <c r="L816" s="6"/>
    </row>
    <row r="817" spans="1:12">
      <c r="A817" s="14"/>
      <c r="B817" s="14"/>
      <c r="C817" s="2"/>
      <c r="E817" s="6"/>
      <c r="F817" s="151"/>
      <c r="G817" s="151"/>
      <c r="H817" s="6"/>
      <c r="I817" s="6"/>
      <c r="J817" s="6"/>
      <c r="K817" s="6"/>
      <c r="L817" s="6"/>
    </row>
    <row r="818" spans="1:12">
      <c r="A818" s="14"/>
      <c r="B818" s="14"/>
      <c r="C818" s="2"/>
      <c r="E818" s="6"/>
      <c r="F818" s="151"/>
      <c r="G818" s="151"/>
      <c r="H818" s="6"/>
      <c r="I818" s="6"/>
      <c r="J818" s="6"/>
      <c r="K818" s="6"/>
      <c r="L818" s="6"/>
    </row>
    <row r="819" spans="1:12">
      <c r="A819" s="14"/>
      <c r="B819" s="14"/>
      <c r="C819" s="2"/>
      <c r="E819" s="6"/>
      <c r="F819" s="151"/>
      <c r="G819" s="151"/>
      <c r="H819" s="6"/>
      <c r="I819" s="6"/>
      <c r="J819" s="6"/>
      <c r="K819" s="6"/>
      <c r="L819" s="6"/>
    </row>
    <row r="820" spans="1:12">
      <c r="A820" s="14"/>
      <c r="B820" s="14"/>
      <c r="C820" s="2"/>
      <c r="E820" s="6"/>
      <c r="F820" s="151"/>
      <c r="G820" s="151"/>
      <c r="H820" s="6"/>
      <c r="I820" s="6"/>
      <c r="J820" s="6"/>
      <c r="K820" s="6"/>
      <c r="L820" s="6"/>
    </row>
    <row r="821" spans="1:12">
      <c r="A821" s="14"/>
      <c r="B821" s="14"/>
      <c r="C821" s="2"/>
      <c r="E821" s="6"/>
      <c r="F821" s="151"/>
      <c r="G821" s="151"/>
      <c r="H821" s="6"/>
      <c r="I821" s="6"/>
      <c r="J821" s="6"/>
      <c r="K821" s="6"/>
      <c r="L821" s="6"/>
    </row>
    <row r="822" spans="1:12">
      <c r="A822" s="14"/>
      <c r="B822" s="14"/>
      <c r="C822" s="2"/>
      <c r="E822" s="6"/>
      <c r="F822" s="151"/>
      <c r="G822" s="151"/>
      <c r="H822" s="6"/>
      <c r="I822" s="6"/>
      <c r="J822" s="6"/>
      <c r="K822" s="6"/>
      <c r="L822" s="6"/>
    </row>
    <row r="823" spans="1:12">
      <c r="A823" s="14"/>
      <c r="B823" s="14"/>
      <c r="C823" s="2"/>
      <c r="E823" s="6"/>
      <c r="F823" s="151"/>
      <c r="G823" s="151"/>
      <c r="H823" s="6"/>
      <c r="I823" s="6"/>
      <c r="J823" s="6"/>
      <c r="K823" s="6"/>
      <c r="L823" s="6"/>
    </row>
    <row r="824" spans="1:12">
      <c r="A824" s="14"/>
      <c r="B824" s="14"/>
      <c r="C824" s="2"/>
      <c r="E824" s="6"/>
      <c r="F824" s="151"/>
      <c r="G824" s="151"/>
      <c r="H824" s="6"/>
      <c r="I824" s="6"/>
      <c r="J824" s="6"/>
      <c r="K824" s="6"/>
      <c r="L824" s="6"/>
    </row>
    <row r="825" spans="1:12">
      <c r="A825" s="14"/>
      <c r="B825" s="14"/>
      <c r="C825" s="2"/>
      <c r="E825" s="6"/>
      <c r="F825" s="151"/>
      <c r="G825" s="151"/>
      <c r="H825" s="6"/>
      <c r="I825" s="6"/>
      <c r="J825" s="6"/>
      <c r="K825" s="6"/>
      <c r="L825" s="6"/>
    </row>
    <row r="826" spans="1:12">
      <c r="A826" s="14"/>
      <c r="B826" s="14"/>
      <c r="C826" s="2"/>
      <c r="E826" s="6"/>
      <c r="F826" s="151"/>
      <c r="G826" s="151"/>
      <c r="H826" s="6"/>
      <c r="I826" s="6"/>
      <c r="J826" s="6"/>
      <c r="K826" s="6"/>
      <c r="L826" s="6"/>
    </row>
    <row r="827" spans="1:12">
      <c r="A827" s="14"/>
      <c r="B827" s="14"/>
      <c r="C827" s="2"/>
      <c r="E827" s="6"/>
      <c r="F827" s="151"/>
      <c r="G827" s="151"/>
      <c r="H827" s="6"/>
      <c r="I827" s="6"/>
      <c r="J827" s="6"/>
      <c r="K827" s="6"/>
      <c r="L827" s="6"/>
    </row>
    <row r="828" spans="1:12">
      <c r="A828" s="14"/>
      <c r="B828" s="14"/>
      <c r="C828" s="2"/>
      <c r="E828" s="6"/>
      <c r="F828" s="151"/>
      <c r="G828" s="151"/>
      <c r="H828" s="6"/>
      <c r="I828" s="6"/>
      <c r="J828" s="6"/>
      <c r="K828" s="6"/>
      <c r="L828" s="6"/>
    </row>
    <row r="829" spans="1:12">
      <c r="A829" s="14"/>
      <c r="B829" s="14"/>
      <c r="C829" s="2"/>
      <c r="E829" s="6"/>
      <c r="F829" s="151"/>
      <c r="G829" s="151"/>
      <c r="H829" s="6"/>
      <c r="I829" s="6"/>
      <c r="J829" s="6"/>
      <c r="K829" s="6"/>
      <c r="L829" s="6"/>
    </row>
    <row r="830" spans="1:12">
      <c r="A830" s="14"/>
      <c r="B830" s="14"/>
      <c r="C830" s="2"/>
      <c r="E830" s="6"/>
      <c r="F830" s="151"/>
      <c r="G830" s="151"/>
      <c r="H830" s="6"/>
      <c r="I830" s="6"/>
      <c r="J830" s="6"/>
      <c r="K830" s="6"/>
      <c r="L830" s="6"/>
    </row>
    <row r="831" spans="1:12">
      <c r="A831" s="14"/>
      <c r="B831" s="14"/>
      <c r="C831" s="2"/>
      <c r="E831" s="6"/>
      <c r="F831" s="151"/>
      <c r="G831" s="151"/>
      <c r="H831" s="6"/>
      <c r="I831" s="6"/>
      <c r="J831" s="6"/>
      <c r="K831" s="6"/>
      <c r="L831" s="6"/>
    </row>
    <row r="832" spans="1:12">
      <c r="A832" s="14"/>
      <c r="B832" s="14"/>
      <c r="C832" s="2"/>
      <c r="E832" s="6"/>
      <c r="F832" s="151"/>
      <c r="G832" s="151"/>
      <c r="H832" s="6"/>
      <c r="I832" s="6"/>
      <c r="J832" s="6"/>
      <c r="K832" s="6"/>
      <c r="L832" s="6"/>
    </row>
    <row r="833" spans="1:12">
      <c r="A833" s="14"/>
      <c r="B833" s="14"/>
      <c r="C833" s="2"/>
      <c r="E833" s="6"/>
      <c r="F833" s="151"/>
      <c r="G833" s="151"/>
      <c r="H833" s="6"/>
      <c r="I833" s="6"/>
      <c r="J833" s="6"/>
      <c r="K833" s="6"/>
      <c r="L833" s="6"/>
    </row>
    <row r="834" spans="1:12">
      <c r="A834" s="14"/>
      <c r="B834" s="14"/>
      <c r="C834" s="2"/>
      <c r="E834" s="6"/>
      <c r="F834" s="151"/>
      <c r="G834" s="151"/>
      <c r="H834" s="6"/>
      <c r="I834" s="6"/>
      <c r="J834" s="6"/>
      <c r="K834" s="6"/>
      <c r="L834" s="6"/>
    </row>
    <row r="835" spans="1:12">
      <c r="A835" s="14"/>
      <c r="B835" s="14"/>
      <c r="C835" s="2"/>
      <c r="E835" s="6"/>
      <c r="F835" s="151"/>
      <c r="G835" s="151"/>
      <c r="H835" s="6"/>
      <c r="I835" s="6"/>
      <c r="J835" s="6"/>
      <c r="K835" s="6"/>
      <c r="L835" s="6"/>
    </row>
    <row r="836" spans="1:12">
      <c r="A836" s="14"/>
      <c r="B836" s="14"/>
      <c r="C836" s="2"/>
      <c r="E836" s="6"/>
      <c r="F836" s="151"/>
      <c r="G836" s="151"/>
      <c r="H836" s="6"/>
      <c r="I836" s="6"/>
      <c r="J836" s="6"/>
      <c r="K836" s="6"/>
      <c r="L836" s="6"/>
    </row>
    <row r="837" spans="1:12">
      <c r="A837" s="14"/>
      <c r="B837" s="14"/>
      <c r="C837" s="2"/>
      <c r="E837" s="6"/>
      <c r="F837" s="151"/>
      <c r="G837" s="151"/>
      <c r="H837" s="6"/>
      <c r="I837" s="6"/>
      <c r="J837" s="6"/>
      <c r="K837" s="6"/>
      <c r="L837" s="6"/>
    </row>
    <row r="838" spans="1:12">
      <c r="A838" s="14"/>
      <c r="B838" s="14"/>
      <c r="C838" s="2"/>
      <c r="E838" s="6"/>
      <c r="F838" s="151"/>
      <c r="G838" s="151"/>
      <c r="H838" s="6"/>
      <c r="I838" s="6"/>
      <c r="J838" s="6"/>
      <c r="K838" s="6"/>
      <c r="L838" s="6"/>
    </row>
    <row r="839" spans="1:12">
      <c r="A839" s="14"/>
      <c r="B839" s="14"/>
      <c r="C839" s="2"/>
      <c r="E839" s="6"/>
      <c r="F839" s="151"/>
      <c r="G839" s="151"/>
      <c r="H839" s="6"/>
      <c r="I839" s="6"/>
      <c r="J839" s="6"/>
      <c r="K839" s="6"/>
      <c r="L839" s="6"/>
    </row>
    <row r="840" spans="1:12">
      <c r="A840" s="14"/>
      <c r="B840" s="14"/>
      <c r="C840" s="2"/>
      <c r="E840" s="6"/>
      <c r="F840" s="151"/>
      <c r="G840" s="151"/>
      <c r="H840" s="6"/>
      <c r="I840" s="6"/>
      <c r="J840" s="6"/>
      <c r="K840" s="6"/>
      <c r="L840" s="6"/>
    </row>
    <row r="841" spans="1:12">
      <c r="A841" s="14"/>
      <c r="B841" s="14"/>
      <c r="C841" s="2"/>
      <c r="E841" s="6"/>
      <c r="F841" s="151"/>
      <c r="G841" s="151"/>
      <c r="H841" s="6"/>
      <c r="I841" s="6"/>
      <c r="J841" s="6"/>
      <c r="K841" s="6"/>
      <c r="L841" s="6"/>
    </row>
    <row r="842" spans="1:12">
      <c r="A842" s="14"/>
      <c r="B842" s="14"/>
      <c r="C842" s="2"/>
      <c r="E842" s="6"/>
      <c r="F842" s="151"/>
      <c r="G842" s="151"/>
      <c r="H842" s="6"/>
      <c r="I842" s="6"/>
      <c r="J842" s="6"/>
      <c r="K842" s="6"/>
      <c r="L842" s="6"/>
    </row>
    <row r="843" spans="1:12">
      <c r="A843" s="14"/>
      <c r="B843" s="14"/>
      <c r="C843" s="2"/>
      <c r="E843" s="6"/>
      <c r="F843" s="151"/>
      <c r="G843" s="151"/>
      <c r="H843" s="6"/>
      <c r="I843" s="6"/>
      <c r="J843" s="6"/>
      <c r="K843" s="6"/>
      <c r="L843" s="6"/>
    </row>
    <row r="844" spans="1:12">
      <c r="A844" s="14"/>
      <c r="B844" s="14"/>
      <c r="C844" s="2"/>
      <c r="E844" s="6"/>
      <c r="F844" s="151"/>
      <c r="G844" s="151"/>
      <c r="H844" s="6"/>
      <c r="I844" s="6"/>
      <c r="J844" s="6"/>
      <c r="K844" s="6"/>
      <c r="L844" s="6"/>
    </row>
    <row r="845" spans="1:12">
      <c r="A845" s="14"/>
      <c r="B845" s="14"/>
      <c r="C845" s="2"/>
      <c r="E845" s="6"/>
      <c r="F845" s="151"/>
      <c r="G845" s="151"/>
      <c r="H845" s="6"/>
      <c r="I845" s="6"/>
      <c r="J845" s="6"/>
      <c r="K845" s="6"/>
      <c r="L845" s="6"/>
    </row>
    <row r="846" spans="1:12">
      <c r="A846" s="14"/>
      <c r="B846" s="14"/>
      <c r="C846" s="2"/>
      <c r="E846" s="6"/>
      <c r="F846" s="151"/>
      <c r="G846" s="151"/>
      <c r="H846" s="6"/>
      <c r="I846" s="6"/>
      <c r="J846" s="6"/>
      <c r="K846" s="6"/>
      <c r="L846" s="6"/>
    </row>
    <row r="847" spans="1:12">
      <c r="A847" s="14"/>
      <c r="B847" s="14"/>
      <c r="C847" s="2"/>
      <c r="E847" s="6"/>
      <c r="F847" s="151"/>
      <c r="G847" s="151"/>
      <c r="H847" s="6"/>
      <c r="I847" s="6"/>
      <c r="J847" s="6"/>
      <c r="K847" s="6"/>
      <c r="L847" s="6"/>
    </row>
    <row r="848" spans="1:12">
      <c r="A848" s="14"/>
      <c r="B848" s="14"/>
      <c r="C848" s="2"/>
      <c r="E848" s="6"/>
      <c r="F848" s="151"/>
      <c r="G848" s="151"/>
      <c r="H848" s="6"/>
      <c r="I848" s="6"/>
      <c r="J848" s="6"/>
      <c r="K848" s="6"/>
      <c r="L848" s="6"/>
    </row>
    <row r="849" spans="1:12">
      <c r="A849" s="14"/>
      <c r="B849" s="14"/>
      <c r="C849" s="2"/>
      <c r="E849" s="6"/>
      <c r="F849" s="151"/>
      <c r="G849" s="151"/>
      <c r="H849" s="6"/>
      <c r="I849" s="6"/>
      <c r="J849" s="6"/>
      <c r="K849" s="6"/>
      <c r="L849" s="6"/>
    </row>
    <row r="850" spans="1:12">
      <c r="A850" s="14"/>
      <c r="B850" s="14"/>
      <c r="C850" s="2"/>
      <c r="E850" s="6"/>
      <c r="F850" s="151"/>
      <c r="G850" s="151"/>
      <c r="H850" s="6"/>
      <c r="I850" s="6"/>
      <c r="J850" s="6"/>
      <c r="K850" s="6"/>
      <c r="L850" s="6"/>
    </row>
    <row r="851" spans="1:12">
      <c r="A851" s="14"/>
      <c r="B851" s="14"/>
      <c r="C851" s="2"/>
      <c r="E851" s="6"/>
      <c r="F851" s="151"/>
      <c r="G851" s="151"/>
      <c r="H851" s="6"/>
      <c r="I851" s="6"/>
      <c r="J851" s="6"/>
      <c r="K851" s="6"/>
      <c r="L851" s="6"/>
    </row>
    <row r="852" spans="1:12">
      <c r="A852" s="14"/>
      <c r="B852" s="14"/>
      <c r="C852" s="2"/>
      <c r="E852" s="6"/>
      <c r="F852" s="151"/>
      <c r="G852" s="151"/>
      <c r="H852" s="6"/>
      <c r="I852" s="6"/>
      <c r="J852" s="6"/>
      <c r="K852" s="6"/>
      <c r="L852" s="6"/>
    </row>
    <row r="853" spans="1:12">
      <c r="A853" s="14"/>
      <c r="B853" s="14"/>
      <c r="C853" s="2"/>
      <c r="E853" s="6"/>
      <c r="F853" s="151"/>
      <c r="G853" s="151"/>
      <c r="H853" s="6"/>
      <c r="I853" s="6"/>
      <c r="J853" s="6"/>
      <c r="K853" s="6"/>
      <c r="L853" s="6"/>
    </row>
    <row r="854" spans="1:12">
      <c r="A854" s="14"/>
      <c r="B854" s="14"/>
      <c r="C854" s="2"/>
      <c r="E854" s="6"/>
      <c r="F854" s="151"/>
      <c r="G854" s="151"/>
      <c r="H854" s="6"/>
      <c r="I854" s="6"/>
      <c r="J854" s="6"/>
      <c r="K854" s="6"/>
      <c r="L854" s="6"/>
    </row>
    <row r="855" spans="1:12">
      <c r="A855" s="14"/>
      <c r="B855" s="14"/>
      <c r="C855" s="2"/>
      <c r="E855" s="6"/>
      <c r="F855" s="151"/>
      <c r="G855" s="151"/>
      <c r="H855" s="6"/>
      <c r="I855" s="6"/>
      <c r="J855" s="6"/>
      <c r="K855" s="6"/>
      <c r="L855" s="6"/>
    </row>
    <row r="856" spans="1:12">
      <c r="A856" s="14"/>
      <c r="B856" s="14"/>
      <c r="C856" s="2"/>
      <c r="E856" s="6"/>
      <c r="F856" s="151"/>
      <c r="G856" s="151"/>
      <c r="H856" s="6"/>
      <c r="I856" s="6"/>
      <c r="J856" s="6"/>
      <c r="K856" s="6"/>
      <c r="L856" s="6"/>
    </row>
    <row r="857" spans="1:12">
      <c r="A857" s="14"/>
      <c r="B857" s="14"/>
      <c r="C857" s="2"/>
      <c r="E857" s="6"/>
      <c r="F857" s="151"/>
      <c r="G857" s="151"/>
      <c r="H857" s="6"/>
      <c r="I857" s="6"/>
      <c r="J857" s="6"/>
      <c r="K857" s="6"/>
      <c r="L857" s="6"/>
    </row>
    <row r="858" spans="1:12">
      <c r="A858" s="14"/>
      <c r="B858" s="14"/>
      <c r="C858" s="2"/>
      <c r="E858" s="6"/>
      <c r="F858" s="151"/>
      <c r="G858" s="151"/>
      <c r="H858" s="6"/>
      <c r="I858" s="6"/>
      <c r="J858" s="6"/>
      <c r="K858" s="6"/>
      <c r="L858" s="6"/>
    </row>
    <row r="859" spans="1:12">
      <c r="A859" s="14"/>
      <c r="B859" s="14"/>
      <c r="C859" s="2"/>
      <c r="E859" s="6"/>
      <c r="F859" s="151"/>
      <c r="G859" s="151"/>
      <c r="H859" s="6"/>
      <c r="I859" s="6"/>
      <c r="J859" s="6"/>
      <c r="K859" s="6"/>
      <c r="L859" s="6"/>
    </row>
    <row r="860" spans="1:12">
      <c r="A860" s="14"/>
      <c r="B860" s="14"/>
      <c r="C860" s="2"/>
      <c r="E860" s="6"/>
      <c r="F860" s="151"/>
      <c r="G860" s="151"/>
      <c r="H860" s="6"/>
      <c r="I860" s="6"/>
      <c r="J860" s="6"/>
      <c r="K860" s="6"/>
      <c r="L860" s="6"/>
    </row>
    <row r="861" spans="1:12">
      <c r="A861" s="14"/>
      <c r="B861" s="14"/>
      <c r="C861" s="2"/>
      <c r="E861" s="6"/>
      <c r="F861" s="151"/>
      <c r="G861" s="151"/>
      <c r="H861" s="6"/>
      <c r="I861" s="6"/>
      <c r="J861" s="6"/>
      <c r="K861" s="6"/>
      <c r="L861" s="6"/>
    </row>
    <row r="862" spans="1:12">
      <c r="A862" s="14"/>
      <c r="B862" s="14"/>
      <c r="C862" s="2"/>
      <c r="E862" s="6"/>
      <c r="F862" s="151"/>
      <c r="G862" s="151"/>
      <c r="H862" s="6"/>
      <c r="I862" s="6"/>
      <c r="J862" s="6"/>
      <c r="K862" s="6"/>
      <c r="L862" s="6"/>
    </row>
    <row r="863" spans="1:12">
      <c r="A863" s="14"/>
      <c r="B863" s="14"/>
      <c r="C863" s="2"/>
      <c r="E863" s="6"/>
      <c r="F863" s="151"/>
      <c r="G863" s="151"/>
      <c r="H863" s="6"/>
      <c r="I863" s="6"/>
      <c r="J863" s="6"/>
      <c r="K863" s="6"/>
      <c r="L863" s="6"/>
    </row>
    <row r="864" spans="1:12">
      <c r="A864" s="14"/>
      <c r="B864" s="14"/>
      <c r="C864" s="2"/>
      <c r="E864" s="6"/>
      <c r="F864" s="151"/>
      <c r="G864" s="151"/>
      <c r="H864" s="6"/>
      <c r="I864" s="6"/>
      <c r="J864" s="6"/>
      <c r="K864" s="6"/>
      <c r="L864" s="6"/>
    </row>
    <row r="865" spans="1:12">
      <c r="A865" s="14"/>
      <c r="B865" s="14"/>
      <c r="C865" s="2"/>
      <c r="E865" s="6"/>
      <c r="F865" s="151"/>
      <c r="G865" s="151"/>
      <c r="H865" s="6"/>
      <c r="I865" s="6"/>
      <c r="J865" s="6"/>
      <c r="K865" s="6"/>
      <c r="L865" s="6"/>
    </row>
    <row r="866" spans="1:12">
      <c r="A866" s="14"/>
      <c r="B866" s="14"/>
      <c r="C866" s="2"/>
      <c r="E866" s="6"/>
      <c r="F866" s="151"/>
      <c r="G866" s="151"/>
      <c r="H866" s="6"/>
      <c r="I866" s="6"/>
      <c r="J866" s="6"/>
      <c r="K866" s="6"/>
      <c r="L866" s="6"/>
    </row>
    <row r="867" spans="1:12">
      <c r="A867" s="14"/>
      <c r="B867" s="14"/>
      <c r="C867" s="2"/>
      <c r="E867" s="6"/>
      <c r="F867" s="151"/>
      <c r="G867" s="151"/>
      <c r="H867" s="6"/>
      <c r="I867" s="6"/>
      <c r="J867" s="6"/>
      <c r="K867" s="6"/>
      <c r="L867" s="6"/>
    </row>
    <row r="868" spans="1:12">
      <c r="A868" s="14"/>
      <c r="B868" s="14"/>
      <c r="C868" s="2"/>
      <c r="E868" s="6"/>
      <c r="F868" s="151"/>
      <c r="G868" s="151"/>
      <c r="H868" s="6"/>
      <c r="I868" s="6"/>
      <c r="J868" s="6"/>
      <c r="K868" s="6"/>
      <c r="L868" s="6"/>
    </row>
    <row r="869" spans="1:12">
      <c r="A869" s="14"/>
      <c r="B869" s="14"/>
      <c r="C869" s="2"/>
      <c r="E869" s="6"/>
      <c r="F869" s="151"/>
      <c r="G869" s="151"/>
      <c r="H869" s="6"/>
      <c r="I869" s="6"/>
      <c r="J869" s="6"/>
      <c r="K869" s="6"/>
      <c r="L869" s="6"/>
    </row>
    <row r="870" spans="1:12">
      <c r="A870" s="14"/>
      <c r="B870" s="14"/>
      <c r="C870" s="2"/>
      <c r="E870" s="6"/>
      <c r="F870" s="151"/>
      <c r="G870" s="151"/>
      <c r="H870" s="6"/>
      <c r="I870" s="6"/>
      <c r="J870" s="6"/>
      <c r="K870" s="6"/>
      <c r="L870" s="6"/>
    </row>
    <row r="871" spans="1:12">
      <c r="A871" s="14"/>
      <c r="B871" s="14"/>
      <c r="C871" s="2"/>
      <c r="E871" s="6"/>
      <c r="F871" s="151"/>
      <c r="G871" s="151"/>
      <c r="H871" s="6"/>
      <c r="I871" s="6"/>
      <c r="J871" s="6"/>
      <c r="K871" s="6"/>
      <c r="L871" s="6"/>
    </row>
    <row r="872" spans="1:12">
      <c r="A872" s="14"/>
      <c r="B872" s="14"/>
      <c r="C872" s="2"/>
      <c r="E872" s="6"/>
      <c r="F872" s="151"/>
      <c r="G872" s="151"/>
      <c r="H872" s="6"/>
      <c r="I872" s="6"/>
      <c r="J872" s="6"/>
      <c r="K872" s="6"/>
      <c r="L872" s="6"/>
    </row>
    <row r="873" spans="1:12">
      <c r="A873" s="14"/>
      <c r="B873" s="14"/>
      <c r="C873" s="2"/>
      <c r="E873" s="6"/>
      <c r="F873" s="151"/>
      <c r="G873" s="151"/>
      <c r="H873" s="6"/>
      <c r="I873" s="6"/>
      <c r="J873" s="6"/>
      <c r="K873" s="6"/>
      <c r="L873" s="6"/>
    </row>
    <row r="874" spans="1:12">
      <c r="A874" s="14"/>
      <c r="B874" s="14"/>
      <c r="C874" s="2"/>
      <c r="E874" s="6"/>
      <c r="F874" s="151"/>
      <c r="G874" s="151"/>
      <c r="H874" s="6"/>
      <c r="I874" s="6"/>
      <c r="J874" s="6"/>
      <c r="K874" s="6"/>
      <c r="L874" s="6"/>
    </row>
    <row r="875" spans="1:12">
      <c r="A875" s="14"/>
      <c r="B875" s="14"/>
      <c r="C875" s="2"/>
      <c r="E875" s="6"/>
      <c r="F875" s="151"/>
      <c r="G875" s="151"/>
      <c r="H875" s="6"/>
      <c r="I875" s="6"/>
      <c r="J875" s="6"/>
      <c r="K875" s="6"/>
      <c r="L875" s="6"/>
    </row>
    <row r="876" spans="1:12">
      <c r="A876" s="14"/>
      <c r="B876" s="14"/>
      <c r="C876" s="2"/>
      <c r="E876" s="6"/>
      <c r="F876" s="151"/>
      <c r="G876" s="151"/>
      <c r="H876" s="6"/>
      <c r="I876" s="6"/>
      <c r="J876" s="6"/>
      <c r="K876" s="6"/>
      <c r="L876" s="6"/>
    </row>
    <row r="877" spans="1:12">
      <c r="A877" s="14"/>
      <c r="B877" s="14"/>
      <c r="C877" s="2"/>
      <c r="E877" s="6"/>
      <c r="F877" s="151"/>
      <c r="G877" s="151"/>
      <c r="H877" s="6"/>
      <c r="I877" s="6"/>
      <c r="J877" s="6"/>
      <c r="K877" s="6"/>
      <c r="L877" s="6"/>
    </row>
    <row r="878" spans="1:12">
      <c r="A878" s="14"/>
      <c r="B878" s="14"/>
      <c r="C878" s="2"/>
      <c r="E878" s="6"/>
      <c r="F878" s="151"/>
      <c r="G878" s="151"/>
      <c r="H878" s="6"/>
      <c r="I878" s="6"/>
      <c r="J878" s="6"/>
      <c r="K878" s="6"/>
      <c r="L878" s="6"/>
    </row>
    <row r="879" spans="1:12">
      <c r="A879" s="14"/>
      <c r="B879" s="14"/>
      <c r="C879" s="2"/>
      <c r="E879" s="6"/>
      <c r="F879" s="151"/>
      <c r="G879" s="151"/>
      <c r="H879" s="6"/>
      <c r="I879" s="6"/>
      <c r="J879" s="6"/>
      <c r="K879" s="6"/>
      <c r="L879" s="6"/>
    </row>
    <row r="880" spans="1:12">
      <c r="A880" s="14"/>
      <c r="B880" s="14"/>
      <c r="C880" s="2"/>
      <c r="E880" s="6"/>
      <c r="F880" s="151"/>
      <c r="G880" s="151"/>
      <c r="H880" s="6"/>
      <c r="I880" s="6"/>
      <c r="J880" s="6"/>
      <c r="K880" s="6"/>
      <c r="L880" s="6"/>
    </row>
    <row r="881" spans="1:12">
      <c r="A881" s="14"/>
      <c r="B881" s="14"/>
      <c r="C881" s="2"/>
      <c r="E881" s="6"/>
      <c r="F881" s="151"/>
      <c r="G881" s="151"/>
      <c r="H881" s="6"/>
      <c r="I881" s="6"/>
      <c r="J881" s="6"/>
      <c r="K881" s="6"/>
      <c r="L881" s="6"/>
    </row>
    <row r="882" spans="1:12">
      <c r="A882" s="14"/>
      <c r="B882" s="14"/>
      <c r="C882" s="2"/>
      <c r="E882" s="6"/>
      <c r="F882" s="151"/>
      <c r="G882" s="151"/>
      <c r="H882" s="6"/>
      <c r="I882" s="6"/>
      <c r="J882" s="6"/>
      <c r="K882" s="6"/>
      <c r="L882" s="6"/>
    </row>
    <row r="883" spans="1:12">
      <c r="A883" s="14"/>
      <c r="B883" s="14"/>
      <c r="C883" s="2"/>
      <c r="E883" s="6"/>
      <c r="F883" s="151"/>
      <c r="G883" s="151"/>
      <c r="H883" s="6"/>
      <c r="I883" s="6"/>
      <c r="J883" s="6"/>
      <c r="K883" s="6"/>
      <c r="L883" s="6"/>
    </row>
    <row r="884" spans="1:12">
      <c r="A884" s="14"/>
      <c r="B884" s="14"/>
      <c r="C884" s="2"/>
      <c r="E884" s="6"/>
      <c r="F884" s="151"/>
      <c r="G884" s="151"/>
      <c r="H884" s="6"/>
      <c r="I884" s="6"/>
      <c r="J884" s="6"/>
      <c r="K884" s="6"/>
      <c r="L884" s="6"/>
    </row>
    <row r="885" spans="1:12">
      <c r="A885" s="14"/>
      <c r="B885" s="14"/>
      <c r="C885" s="2"/>
      <c r="E885" s="6"/>
      <c r="F885" s="151"/>
      <c r="G885" s="151"/>
      <c r="H885" s="6"/>
      <c r="I885" s="6"/>
      <c r="J885" s="6"/>
      <c r="K885" s="6"/>
      <c r="L885" s="6"/>
    </row>
    <row r="886" spans="1:12">
      <c r="A886" s="14"/>
      <c r="B886" s="14"/>
      <c r="C886" s="2"/>
      <c r="E886" s="6"/>
      <c r="F886" s="151"/>
      <c r="G886" s="151"/>
      <c r="H886" s="6"/>
      <c r="I886" s="6"/>
      <c r="J886" s="6"/>
      <c r="K886" s="6"/>
      <c r="L886" s="6"/>
    </row>
    <row r="887" spans="1:12">
      <c r="A887" s="14"/>
      <c r="B887" s="14"/>
      <c r="C887" s="2"/>
      <c r="E887" s="6"/>
      <c r="F887" s="151"/>
      <c r="G887" s="151"/>
      <c r="H887" s="6"/>
      <c r="I887" s="6"/>
      <c r="J887" s="6"/>
      <c r="K887" s="6"/>
      <c r="L887" s="6"/>
    </row>
    <row r="888" spans="1:12">
      <c r="A888" s="14"/>
      <c r="B888" s="14"/>
      <c r="C888" s="2"/>
      <c r="E888" s="6"/>
      <c r="F888" s="151"/>
      <c r="G888" s="151"/>
      <c r="H888" s="6"/>
      <c r="I888" s="6"/>
      <c r="J888" s="6"/>
      <c r="K888" s="6"/>
      <c r="L888" s="6"/>
    </row>
    <row r="889" spans="1:12">
      <c r="A889" s="14"/>
      <c r="B889" s="14"/>
      <c r="C889" s="2"/>
      <c r="E889" s="6"/>
      <c r="F889" s="151"/>
      <c r="G889" s="151"/>
      <c r="H889" s="6"/>
      <c r="I889" s="6"/>
      <c r="J889" s="6"/>
      <c r="K889" s="6"/>
      <c r="L889" s="6"/>
    </row>
    <row r="890" spans="1:12">
      <c r="A890" s="14"/>
      <c r="B890" s="14"/>
      <c r="C890" s="2"/>
      <c r="E890" s="6"/>
      <c r="F890" s="151"/>
      <c r="G890" s="151"/>
      <c r="H890" s="6"/>
      <c r="I890" s="6"/>
      <c r="J890" s="6"/>
      <c r="K890" s="6"/>
      <c r="L890" s="6"/>
    </row>
    <row r="891" spans="1:12">
      <c r="A891" s="14"/>
      <c r="B891" s="14"/>
      <c r="C891" s="2"/>
      <c r="E891" s="6"/>
      <c r="F891" s="151"/>
      <c r="G891" s="151"/>
      <c r="H891" s="6"/>
      <c r="I891" s="6"/>
      <c r="J891" s="6"/>
      <c r="K891" s="6"/>
      <c r="L891" s="6"/>
    </row>
    <row r="892" spans="1:12">
      <c r="A892" s="14"/>
      <c r="B892" s="14"/>
      <c r="C892" s="2"/>
      <c r="E892" s="6"/>
      <c r="F892" s="151"/>
      <c r="G892" s="151"/>
      <c r="H892" s="6"/>
      <c r="I892" s="6"/>
      <c r="J892" s="6"/>
      <c r="K892" s="6"/>
      <c r="L892" s="6"/>
    </row>
    <row r="893" spans="1:12">
      <c r="A893" s="14"/>
      <c r="B893" s="14"/>
      <c r="C893" s="2"/>
      <c r="E893" s="6"/>
      <c r="F893" s="151"/>
      <c r="G893" s="151"/>
      <c r="H893" s="6"/>
      <c r="I893" s="6"/>
      <c r="J893" s="6"/>
      <c r="K893" s="6"/>
      <c r="L893" s="6"/>
    </row>
    <row r="894" spans="1:12">
      <c r="A894" s="14"/>
      <c r="B894" s="14"/>
      <c r="C894" s="2"/>
      <c r="E894" s="6"/>
      <c r="F894" s="151"/>
      <c r="G894" s="151"/>
      <c r="H894" s="6"/>
      <c r="I894" s="6"/>
      <c r="J894" s="6"/>
      <c r="K894" s="6"/>
      <c r="L894" s="6"/>
    </row>
    <row r="895" spans="1:12">
      <c r="A895" s="14"/>
      <c r="B895" s="14"/>
      <c r="C895" s="2"/>
      <c r="E895" s="6"/>
      <c r="F895" s="151"/>
      <c r="G895" s="151"/>
      <c r="H895" s="6"/>
      <c r="I895" s="6"/>
      <c r="J895" s="6"/>
      <c r="K895" s="6"/>
      <c r="L895" s="6"/>
    </row>
    <row r="896" spans="1:12">
      <c r="A896" s="14"/>
      <c r="B896" s="14"/>
      <c r="C896" s="2"/>
      <c r="E896" s="6"/>
      <c r="F896" s="151"/>
      <c r="G896" s="151"/>
      <c r="H896" s="6"/>
      <c r="I896" s="6"/>
      <c r="J896" s="6"/>
      <c r="K896" s="6"/>
      <c r="L896" s="6"/>
    </row>
    <row r="897" spans="1:12">
      <c r="A897" s="14"/>
      <c r="B897" s="14"/>
      <c r="C897" s="2"/>
      <c r="E897" s="6"/>
      <c r="F897" s="151"/>
      <c r="G897" s="151"/>
      <c r="H897" s="6"/>
      <c r="I897" s="6"/>
      <c r="J897" s="6"/>
      <c r="K897" s="6"/>
      <c r="L897" s="6"/>
    </row>
    <row r="898" spans="1:12">
      <c r="A898" s="14"/>
      <c r="B898" s="14"/>
      <c r="C898" s="2"/>
      <c r="E898" s="6"/>
      <c r="F898" s="151"/>
      <c r="G898" s="151"/>
      <c r="H898" s="6"/>
      <c r="I898" s="6"/>
      <c r="J898" s="6"/>
      <c r="K898" s="6"/>
      <c r="L898" s="6"/>
    </row>
    <row r="899" spans="1:12">
      <c r="A899" s="14"/>
      <c r="B899" s="14"/>
      <c r="C899" s="2"/>
      <c r="E899" s="6"/>
      <c r="F899" s="151"/>
      <c r="G899" s="151"/>
      <c r="H899" s="6"/>
      <c r="I899" s="6"/>
      <c r="J899" s="6"/>
      <c r="K899" s="6"/>
      <c r="L899" s="6"/>
    </row>
    <row r="900" spans="1:12">
      <c r="A900" s="14"/>
      <c r="B900" s="14"/>
      <c r="C900" s="2"/>
      <c r="E900" s="6"/>
      <c r="F900" s="151"/>
      <c r="G900" s="151"/>
      <c r="H900" s="6"/>
      <c r="I900" s="6"/>
      <c r="J900" s="6"/>
      <c r="K900" s="6"/>
      <c r="L900" s="6"/>
    </row>
    <row r="901" spans="1:12">
      <c r="A901" s="14"/>
      <c r="B901" s="14"/>
      <c r="C901" s="2"/>
      <c r="E901" s="6"/>
      <c r="F901" s="151"/>
      <c r="G901" s="151"/>
      <c r="H901" s="6"/>
      <c r="I901" s="6"/>
      <c r="J901" s="6"/>
      <c r="K901" s="6"/>
      <c r="L901" s="6"/>
    </row>
    <row r="902" spans="1:12">
      <c r="A902" s="14"/>
      <c r="B902" s="14"/>
      <c r="C902" s="2"/>
      <c r="E902" s="6"/>
      <c r="F902" s="151"/>
      <c r="G902" s="151"/>
      <c r="H902" s="6"/>
      <c r="I902" s="6"/>
      <c r="J902" s="6"/>
      <c r="K902" s="6"/>
      <c r="L902" s="6"/>
    </row>
    <row r="903" spans="1:12">
      <c r="A903" s="14"/>
      <c r="B903" s="14"/>
      <c r="C903" s="2"/>
      <c r="E903" s="6"/>
      <c r="F903" s="151"/>
      <c r="G903" s="151"/>
      <c r="H903" s="6"/>
      <c r="I903" s="6"/>
      <c r="J903" s="6"/>
      <c r="K903" s="6"/>
      <c r="L903" s="6"/>
    </row>
    <row r="904" spans="1:12">
      <c r="A904" s="14"/>
      <c r="B904" s="14"/>
      <c r="C904" s="2"/>
      <c r="E904" s="6"/>
      <c r="F904" s="151"/>
      <c r="G904" s="151"/>
      <c r="H904" s="6"/>
      <c r="I904" s="6"/>
      <c r="J904" s="6"/>
      <c r="K904" s="6"/>
      <c r="L904" s="6"/>
    </row>
    <row r="905" spans="1:12">
      <c r="A905" s="14"/>
      <c r="B905" s="14"/>
      <c r="C905" s="2"/>
      <c r="E905" s="6"/>
      <c r="F905" s="151"/>
      <c r="G905" s="151"/>
      <c r="H905" s="6"/>
      <c r="I905" s="6"/>
      <c r="J905" s="6"/>
      <c r="K905" s="6"/>
      <c r="L905" s="6"/>
    </row>
    <row r="906" spans="1:12">
      <c r="A906" s="14"/>
      <c r="B906" s="14"/>
      <c r="C906" s="2"/>
      <c r="E906" s="6"/>
      <c r="F906" s="151"/>
      <c r="G906" s="151"/>
      <c r="H906" s="6"/>
      <c r="I906" s="6"/>
      <c r="J906" s="6"/>
      <c r="K906" s="6"/>
      <c r="L906" s="6"/>
    </row>
    <row r="907" spans="1:12">
      <c r="A907" s="14"/>
      <c r="B907" s="14"/>
      <c r="C907" s="2"/>
      <c r="E907" s="6"/>
      <c r="F907" s="151"/>
      <c r="G907" s="151"/>
      <c r="H907" s="6"/>
      <c r="I907" s="6"/>
      <c r="J907" s="6"/>
      <c r="K907" s="6"/>
      <c r="L907" s="6"/>
    </row>
    <row r="908" spans="1:12">
      <c r="A908" s="14"/>
      <c r="B908" s="14"/>
      <c r="C908" s="2"/>
      <c r="E908" s="6"/>
      <c r="F908" s="151"/>
      <c r="G908" s="151"/>
      <c r="H908" s="6"/>
      <c r="I908" s="6"/>
      <c r="J908" s="6"/>
      <c r="K908" s="6"/>
      <c r="L908" s="6"/>
    </row>
    <row r="909" spans="1:12">
      <c r="A909" s="14"/>
      <c r="B909" s="14"/>
      <c r="C909" s="2"/>
      <c r="E909" s="6"/>
      <c r="F909" s="151"/>
      <c r="G909" s="151"/>
      <c r="H909" s="6"/>
      <c r="I909" s="6"/>
      <c r="J909" s="6"/>
      <c r="K909" s="6"/>
      <c r="L909" s="6"/>
    </row>
    <row r="910" spans="1:12">
      <c r="A910" s="14"/>
      <c r="B910" s="14"/>
      <c r="C910" s="2"/>
      <c r="E910" s="6"/>
      <c r="F910" s="151"/>
      <c r="G910" s="151"/>
      <c r="H910" s="6"/>
      <c r="I910" s="6"/>
      <c r="J910" s="6"/>
      <c r="K910" s="6"/>
      <c r="L910" s="6"/>
    </row>
    <row r="911" spans="1:12">
      <c r="A911" s="14"/>
      <c r="B911" s="14"/>
      <c r="C911" s="2"/>
      <c r="E911" s="6"/>
      <c r="F911" s="151"/>
      <c r="G911" s="151"/>
      <c r="H911" s="6"/>
      <c r="I911" s="6"/>
      <c r="J911" s="6"/>
      <c r="K911" s="6"/>
      <c r="L911" s="6"/>
    </row>
    <row r="912" spans="1:12">
      <c r="A912" s="14"/>
      <c r="B912" s="14"/>
      <c r="C912" s="2"/>
      <c r="E912" s="6"/>
      <c r="F912" s="151"/>
      <c r="G912" s="151"/>
      <c r="H912" s="6"/>
      <c r="I912" s="6"/>
      <c r="J912" s="6"/>
      <c r="K912" s="6"/>
      <c r="L912" s="6"/>
    </row>
    <row r="913" spans="1:12">
      <c r="A913" s="14"/>
      <c r="B913" s="14"/>
      <c r="C913" s="2"/>
      <c r="E913" s="6"/>
      <c r="F913" s="151"/>
      <c r="G913" s="151"/>
      <c r="H913" s="6"/>
      <c r="I913" s="6"/>
      <c r="J913" s="6"/>
      <c r="K913" s="6"/>
      <c r="L913" s="6"/>
    </row>
    <row r="914" spans="1:12">
      <c r="A914" s="14"/>
      <c r="B914" s="14"/>
      <c r="C914" s="2"/>
      <c r="E914" s="6"/>
      <c r="F914" s="151"/>
      <c r="G914" s="151"/>
      <c r="H914" s="6"/>
      <c r="I914" s="6"/>
      <c r="J914" s="6"/>
      <c r="K914" s="6"/>
      <c r="L914" s="6"/>
    </row>
    <row r="915" spans="1:12">
      <c r="A915" s="14"/>
      <c r="B915" s="14"/>
      <c r="C915" s="2"/>
      <c r="E915" s="6"/>
      <c r="F915" s="151"/>
      <c r="G915" s="151"/>
      <c r="H915" s="6"/>
      <c r="I915" s="6"/>
      <c r="J915" s="6"/>
      <c r="K915" s="6"/>
      <c r="L915" s="6"/>
    </row>
    <row r="916" spans="1:12">
      <c r="A916" s="14"/>
      <c r="B916" s="14"/>
      <c r="C916" s="2"/>
      <c r="E916" s="6"/>
      <c r="F916" s="151"/>
      <c r="G916" s="151"/>
      <c r="H916" s="6"/>
      <c r="I916" s="6"/>
      <c r="J916" s="6"/>
      <c r="K916" s="6"/>
      <c r="L916" s="6"/>
    </row>
    <row r="917" spans="1:12">
      <c r="A917" s="14"/>
      <c r="B917" s="14"/>
      <c r="C917" s="2"/>
      <c r="E917" s="6"/>
      <c r="F917" s="151"/>
      <c r="G917" s="151"/>
      <c r="H917" s="6"/>
      <c r="I917" s="6"/>
      <c r="J917" s="6"/>
      <c r="K917" s="6"/>
      <c r="L917" s="6"/>
    </row>
    <row r="918" spans="1:12">
      <c r="A918" s="14"/>
      <c r="B918" s="14"/>
      <c r="C918" s="2"/>
      <c r="E918" s="6"/>
      <c r="F918" s="151"/>
      <c r="G918" s="151"/>
      <c r="H918" s="6"/>
      <c r="I918" s="6"/>
      <c r="J918" s="6"/>
      <c r="K918" s="6"/>
      <c r="L918" s="6"/>
    </row>
    <row r="919" spans="1:12">
      <c r="A919" s="14"/>
      <c r="B919" s="14"/>
      <c r="C919" s="2"/>
      <c r="E919" s="6"/>
      <c r="F919" s="151"/>
      <c r="G919" s="151"/>
      <c r="H919" s="6"/>
      <c r="I919" s="6"/>
      <c r="J919" s="6"/>
      <c r="K919" s="6"/>
      <c r="L919" s="6"/>
    </row>
    <row r="920" spans="1:12">
      <c r="A920" s="14"/>
      <c r="B920" s="14"/>
      <c r="C920" s="2"/>
      <c r="E920" s="6"/>
      <c r="F920" s="151"/>
      <c r="G920" s="151"/>
      <c r="H920" s="6"/>
      <c r="I920" s="6"/>
      <c r="J920" s="6"/>
      <c r="K920" s="6"/>
      <c r="L920" s="6"/>
    </row>
    <row r="921" spans="1:12">
      <c r="A921" s="14"/>
      <c r="B921" s="14"/>
      <c r="C921" s="2"/>
      <c r="E921" s="6"/>
      <c r="F921" s="151"/>
      <c r="G921" s="151"/>
      <c r="H921" s="6"/>
      <c r="I921" s="6"/>
      <c r="J921" s="6"/>
      <c r="K921" s="6"/>
      <c r="L921" s="6"/>
    </row>
    <row r="922" spans="1:12">
      <c r="A922" s="14"/>
      <c r="B922" s="14"/>
      <c r="C922" s="2"/>
      <c r="E922" s="6"/>
      <c r="F922" s="151"/>
      <c r="G922" s="151"/>
      <c r="H922" s="6"/>
      <c r="I922" s="6"/>
      <c r="J922" s="6"/>
      <c r="K922" s="6"/>
      <c r="L922" s="6"/>
    </row>
    <row r="923" spans="1:12">
      <c r="A923" s="14"/>
      <c r="B923" s="14"/>
      <c r="C923" s="2"/>
      <c r="E923" s="6"/>
      <c r="F923" s="151"/>
      <c r="G923" s="151"/>
      <c r="H923" s="6"/>
      <c r="I923" s="6"/>
      <c r="J923" s="6"/>
      <c r="K923" s="6"/>
      <c r="L923" s="6"/>
    </row>
    <row r="924" spans="1:12">
      <c r="A924" s="14"/>
      <c r="B924" s="14"/>
      <c r="C924" s="2"/>
      <c r="E924" s="6"/>
      <c r="F924" s="151"/>
      <c r="G924" s="151"/>
      <c r="H924" s="6"/>
      <c r="I924" s="6"/>
      <c r="J924" s="6"/>
      <c r="K924" s="6"/>
      <c r="L924" s="6"/>
    </row>
    <row r="925" spans="1:12">
      <c r="A925" s="14"/>
      <c r="B925" s="14"/>
      <c r="C925" s="2"/>
      <c r="E925" s="6"/>
      <c r="F925" s="151"/>
      <c r="G925" s="151"/>
      <c r="H925" s="6"/>
      <c r="I925" s="6"/>
      <c r="J925" s="6"/>
      <c r="K925" s="6"/>
      <c r="L925" s="6"/>
    </row>
    <row r="926" spans="1:12">
      <c r="A926" s="14"/>
      <c r="B926" s="14"/>
      <c r="C926" s="2"/>
      <c r="E926" s="6"/>
      <c r="F926" s="151"/>
      <c r="G926" s="151"/>
      <c r="H926" s="6"/>
      <c r="I926" s="6"/>
      <c r="J926" s="6"/>
      <c r="K926" s="6"/>
      <c r="L926" s="6"/>
    </row>
    <row r="927" spans="1:12">
      <c r="A927" s="14"/>
      <c r="B927" s="14"/>
      <c r="C927" s="2"/>
      <c r="E927" s="6"/>
      <c r="F927" s="151"/>
      <c r="G927" s="151"/>
      <c r="H927" s="6"/>
      <c r="I927" s="6"/>
      <c r="J927" s="6"/>
      <c r="K927" s="6"/>
      <c r="L927" s="6"/>
    </row>
    <row r="928" spans="1:12">
      <c r="A928" s="14"/>
      <c r="B928" s="14"/>
      <c r="C928" s="2"/>
      <c r="E928" s="6"/>
      <c r="F928" s="151"/>
      <c r="G928" s="151"/>
      <c r="H928" s="6"/>
      <c r="I928" s="6"/>
      <c r="J928" s="6"/>
      <c r="K928" s="6"/>
      <c r="L928" s="6"/>
    </row>
    <row r="929" spans="1:12">
      <c r="A929" s="14"/>
      <c r="B929" s="14"/>
      <c r="C929" s="2"/>
      <c r="E929" s="6"/>
      <c r="F929" s="151"/>
      <c r="G929" s="151"/>
      <c r="H929" s="6"/>
      <c r="I929" s="6"/>
      <c r="J929" s="6"/>
      <c r="K929" s="6"/>
      <c r="L929" s="6"/>
    </row>
    <row r="930" spans="1:12">
      <c r="A930" s="14"/>
      <c r="B930" s="14"/>
      <c r="C930" s="2"/>
      <c r="E930" s="6"/>
      <c r="F930" s="151"/>
      <c r="G930" s="151"/>
      <c r="H930" s="6"/>
      <c r="I930" s="6"/>
      <c r="J930" s="6"/>
      <c r="K930" s="6"/>
      <c r="L930" s="6"/>
    </row>
    <row r="931" spans="1:12">
      <c r="A931" s="14"/>
      <c r="B931" s="14"/>
      <c r="C931" s="2"/>
      <c r="E931" s="6"/>
      <c r="F931" s="151"/>
      <c r="G931" s="151"/>
      <c r="H931" s="6"/>
      <c r="I931" s="6"/>
      <c r="J931" s="6"/>
      <c r="K931" s="6"/>
      <c r="L931" s="6"/>
    </row>
    <row r="932" spans="1:12">
      <c r="A932" s="14"/>
      <c r="B932" s="14"/>
      <c r="C932" s="2"/>
      <c r="E932" s="6"/>
      <c r="F932" s="151"/>
      <c r="G932" s="151"/>
      <c r="H932" s="6"/>
      <c r="I932" s="6"/>
      <c r="J932" s="6"/>
      <c r="K932" s="6"/>
      <c r="L932" s="6"/>
    </row>
    <row r="933" spans="1:12">
      <c r="A933" s="14"/>
      <c r="B933" s="14"/>
      <c r="C933" s="2"/>
      <c r="E933" s="6"/>
      <c r="F933" s="151"/>
      <c r="G933" s="151"/>
      <c r="H933" s="6"/>
      <c r="I933" s="6"/>
      <c r="J933" s="6"/>
      <c r="K933" s="6"/>
      <c r="L933" s="6"/>
    </row>
    <row r="934" spans="1:12">
      <c r="A934" s="14"/>
      <c r="B934" s="14"/>
      <c r="C934" s="2"/>
      <c r="E934" s="6"/>
      <c r="F934" s="151"/>
      <c r="G934" s="151"/>
      <c r="H934" s="6"/>
      <c r="I934" s="6"/>
      <c r="J934" s="6"/>
      <c r="K934" s="6"/>
      <c r="L934" s="6"/>
    </row>
    <row r="935" spans="1:12">
      <c r="A935" s="14"/>
      <c r="B935" s="14"/>
      <c r="C935" s="2"/>
      <c r="E935" s="6"/>
      <c r="F935" s="151"/>
      <c r="G935" s="151"/>
      <c r="H935" s="6"/>
      <c r="I935" s="6"/>
      <c r="J935" s="6"/>
      <c r="K935" s="6"/>
      <c r="L935" s="6"/>
    </row>
    <row r="936" spans="1:12">
      <c r="A936" s="14"/>
      <c r="B936" s="14"/>
      <c r="C936" s="2"/>
      <c r="E936" s="6"/>
      <c r="F936" s="151"/>
      <c r="G936" s="151"/>
      <c r="H936" s="6"/>
      <c r="I936" s="6"/>
      <c r="J936" s="6"/>
      <c r="K936" s="6"/>
      <c r="L936" s="6"/>
    </row>
    <row r="937" spans="1:12">
      <c r="A937" s="14"/>
      <c r="B937" s="14"/>
      <c r="C937" s="2"/>
      <c r="E937" s="6"/>
      <c r="F937" s="151"/>
      <c r="G937" s="151"/>
      <c r="H937" s="6"/>
      <c r="I937" s="6"/>
      <c r="J937" s="6"/>
      <c r="K937" s="6"/>
      <c r="L937" s="6"/>
    </row>
    <row r="938" spans="1:12">
      <c r="A938" s="14"/>
      <c r="B938" s="14"/>
      <c r="C938" s="2"/>
      <c r="E938" s="6"/>
      <c r="F938" s="151"/>
      <c r="G938" s="151"/>
      <c r="H938" s="6"/>
      <c r="I938" s="6"/>
      <c r="J938" s="6"/>
      <c r="K938" s="6"/>
      <c r="L938" s="6"/>
    </row>
    <row r="939" spans="1:12">
      <c r="A939" s="14"/>
      <c r="B939" s="14"/>
      <c r="C939" s="2"/>
      <c r="E939" s="6"/>
      <c r="F939" s="151"/>
      <c r="G939" s="151"/>
      <c r="H939" s="6"/>
      <c r="I939" s="6"/>
      <c r="J939" s="6"/>
      <c r="K939" s="6"/>
      <c r="L939" s="6"/>
    </row>
    <row r="940" spans="1:12">
      <c r="A940" s="14"/>
      <c r="B940" s="14"/>
      <c r="C940" s="2"/>
      <c r="E940" s="6"/>
      <c r="F940" s="151"/>
      <c r="G940" s="151"/>
      <c r="H940" s="6"/>
      <c r="I940" s="6"/>
      <c r="J940" s="6"/>
      <c r="K940" s="6"/>
      <c r="L940" s="6"/>
    </row>
    <row r="941" spans="1:12">
      <c r="A941" s="14"/>
      <c r="B941" s="14"/>
      <c r="C941" s="2"/>
      <c r="E941" s="6"/>
      <c r="F941" s="151"/>
      <c r="G941" s="151"/>
      <c r="H941" s="6"/>
      <c r="I941" s="6"/>
      <c r="J941" s="6"/>
      <c r="K941" s="6"/>
      <c r="L941" s="6"/>
    </row>
    <row r="942" spans="1:12">
      <c r="A942" s="14"/>
      <c r="B942" s="14"/>
      <c r="C942" s="2"/>
      <c r="E942" s="6"/>
      <c r="F942" s="151"/>
      <c r="G942" s="151"/>
      <c r="H942" s="6"/>
      <c r="I942" s="6"/>
      <c r="J942" s="6"/>
      <c r="K942" s="6"/>
      <c r="L942" s="6"/>
    </row>
    <row r="943" spans="1:12">
      <c r="A943" s="14"/>
      <c r="B943" s="14"/>
      <c r="C943" s="2"/>
      <c r="E943" s="6"/>
      <c r="F943" s="151"/>
      <c r="G943" s="151"/>
      <c r="H943" s="6"/>
      <c r="I943" s="6"/>
      <c r="J943" s="6"/>
      <c r="K943" s="6"/>
      <c r="L943" s="6"/>
    </row>
    <row r="944" spans="1:12">
      <c r="A944" s="14"/>
      <c r="B944" s="14"/>
      <c r="C944" s="2"/>
      <c r="E944" s="6"/>
      <c r="F944" s="151"/>
      <c r="G944" s="151"/>
      <c r="H944" s="6"/>
      <c r="I944" s="6"/>
      <c r="J944" s="6"/>
      <c r="K944" s="6"/>
      <c r="L944" s="6"/>
    </row>
    <row r="945" spans="1:12">
      <c r="A945" s="14"/>
      <c r="B945" s="14"/>
      <c r="C945" s="2"/>
      <c r="E945" s="6"/>
      <c r="F945" s="151"/>
      <c r="G945" s="151"/>
      <c r="H945" s="6"/>
      <c r="I945" s="6"/>
      <c r="J945" s="6"/>
      <c r="K945" s="6"/>
      <c r="L945" s="6"/>
    </row>
    <row r="946" spans="1:12">
      <c r="A946" s="14"/>
      <c r="B946" s="14"/>
      <c r="C946" s="2"/>
      <c r="E946" s="6"/>
      <c r="F946" s="151"/>
      <c r="G946" s="151"/>
      <c r="H946" s="6"/>
      <c r="I946" s="6"/>
      <c r="J946" s="6"/>
      <c r="K946" s="6"/>
      <c r="L946" s="6"/>
    </row>
    <row r="947" spans="1:12">
      <c r="A947" s="14"/>
      <c r="B947" s="14"/>
      <c r="C947" s="2"/>
      <c r="E947" s="6"/>
      <c r="F947" s="151"/>
      <c r="G947" s="151"/>
      <c r="H947" s="6"/>
      <c r="I947" s="6"/>
      <c r="J947" s="6"/>
      <c r="K947" s="6"/>
      <c r="L947" s="6"/>
    </row>
    <row r="948" spans="1:12">
      <c r="A948" s="14"/>
      <c r="B948" s="14"/>
      <c r="C948" s="2"/>
      <c r="E948" s="6"/>
      <c r="F948" s="151"/>
      <c r="G948" s="151"/>
      <c r="H948" s="6"/>
      <c r="I948" s="6"/>
      <c r="J948" s="6"/>
      <c r="K948" s="6"/>
      <c r="L948" s="6"/>
    </row>
    <row r="949" spans="1:12">
      <c r="A949" s="14"/>
      <c r="B949" s="14"/>
      <c r="C949" s="2"/>
      <c r="E949" s="6"/>
      <c r="F949" s="151"/>
      <c r="G949" s="151"/>
      <c r="H949" s="6"/>
      <c r="I949" s="6"/>
      <c r="J949" s="6"/>
      <c r="K949" s="6"/>
      <c r="L949" s="6"/>
    </row>
    <row r="950" spans="1:12">
      <c r="A950" s="14"/>
      <c r="B950" s="14"/>
      <c r="C950" s="2"/>
      <c r="E950" s="6"/>
      <c r="F950" s="151"/>
      <c r="G950" s="151"/>
      <c r="H950" s="6"/>
      <c r="I950" s="6"/>
      <c r="J950" s="6"/>
      <c r="K950" s="6"/>
      <c r="L950" s="6"/>
    </row>
    <row r="951" spans="1:12">
      <c r="A951" s="14"/>
      <c r="B951" s="14"/>
      <c r="C951" s="2"/>
      <c r="E951" s="6"/>
      <c r="F951" s="151"/>
      <c r="G951" s="151"/>
      <c r="H951" s="6"/>
      <c r="I951" s="6"/>
      <c r="J951" s="6"/>
      <c r="K951" s="6"/>
      <c r="L951" s="6"/>
    </row>
    <row r="952" spans="1:12">
      <c r="A952" s="14"/>
      <c r="B952" s="14"/>
      <c r="C952" s="2"/>
      <c r="E952" s="6"/>
      <c r="F952" s="151"/>
      <c r="G952" s="151"/>
      <c r="H952" s="6"/>
      <c r="I952" s="6"/>
      <c r="J952" s="6"/>
      <c r="K952" s="6"/>
      <c r="L952" s="6"/>
    </row>
    <row r="953" spans="1:12">
      <c r="A953" s="14"/>
      <c r="B953" s="14"/>
      <c r="C953" s="2"/>
      <c r="E953" s="6"/>
      <c r="F953" s="151"/>
      <c r="G953" s="151"/>
      <c r="H953" s="6"/>
      <c r="I953" s="6"/>
      <c r="J953" s="6"/>
      <c r="K953" s="6"/>
      <c r="L953" s="6"/>
    </row>
    <row r="954" spans="1:12">
      <c r="A954" s="14"/>
      <c r="B954" s="14"/>
      <c r="C954" s="2"/>
      <c r="E954" s="6"/>
      <c r="F954" s="151"/>
      <c r="G954" s="151"/>
      <c r="H954" s="6"/>
      <c r="I954" s="6"/>
      <c r="J954" s="6"/>
      <c r="K954" s="6"/>
      <c r="L954" s="6"/>
    </row>
    <row r="955" spans="1:12">
      <c r="A955" s="14"/>
      <c r="B955" s="14"/>
      <c r="C955" s="2"/>
      <c r="E955" s="6"/>
      <c r="F955" s="151"/>
      <c r="G955" s="151"/>
      <c r="H955" s="6"/>
      <c r="I955" s="6"/>
      <c r="J955" s="6"/>
      <c r="K955" s="6"/>
      <c r="L955" s="6"/>
    </row>
    <row r="956" spans="1:12">
      <c r="A956" s="14"/>
      <c r="B956" s="14"/>
      <c r="C956" s="2"/>
      <c r="E956" s="6"/>
      <c r="F956" s="151"/>
      <c r="G956" s="151"/>
      <c r="H956" s="6"/>
      <c r="I956" s="6"/>
      <c r="J956" s="6"/>
      <c r="K956" s="6"/>
      <c r="L956" s="6"/>
    </row>
    <row r="957" spans="1:12">
      <c r="A957" s="14"/>
      <c r="B957" s="14"/>
      <c r="C957" s="2"/>
      <c r="E957" s="6"/>
      <c r="F957" s="151"/>
      <c r="G957" s="151"/>
      <c r="H957" s="6"/>
      <c r="I957" s="6"/>
      <c r="J957" s="6"/>
      <c r="K957" s="6"/>
      <c r="L957" s="6"/>
    </row>
    <row r="958" spans="1:12">
      <c r="A958" s="14"/>
      <c r="B958" s="14"/>
      <c r="C958" s="2"/>
      <c r="E958" s="6"/>
      <c r="F958" s="151"/>
      <c r="G958" s="151"/>
      <c r="H958" s="6"/>
      <c r="I958" s="6"/>
      <c r="J958" s="6"/>
      <c r="K958" s="6"/>
      <c r="L958" s="6"/>
    </row>
    <row r="959" spans="1:12">
      <c r="A959" s="14"/>
      <c r="B959" s="14"/>
      <c r="C959" s="2"/>
      <c r="E959" s="6"/>
      <c r="F959" s="151"/>
      <c r="G959" s="151"/>
      <c r="H959" s="6"/>
      <c r="I959" s="6"/>
      <c r="J959" s="6"/>
      <c r="K959" s="6"/>
      <c r="L959" s="6"/>
    </row>
    <row r="960" spans="1:12">
      <c r="A960" s="14"/>
      <c r="B960" s="14"/>
      <c r="C960" s="2"/>
      <c r="E960" s="6"/>
      <c r="F960" s="151"/>
      <c r="G960" s="151"/>
      <c r="H960" s="6"/>
      <c r="I960" s="6"/>
      <c r="J960" s="6"/>
      <c r="K960" s="6"/>
      <c r="L960" s="6"/>
    </row>
    <row r="961" spans="1:12">
      <c r="A961" s="14"/>
      <c r="B961" s="14"/>
      <c r="C961" s="2"/>
      <c r="E961" s="6"/>
      <c r="F961" s="151"/>
      <c r="G961" s="151"/>
      <c r="H961" s="6"/>
      <c r="I961" s="6"/>
      <c r="J961" s="6"/>
      <c r="K961" s="6"/>
      <c r="L961" s="6"/>
    </row>
    <row r="962" spans="1:12">
      <c r="A962" s="14"/>
      <c r="B962" s="14"/>
      <c r="C962" s="2"/>
      <c r="E962" s="6"/>
      <c r="F962" s="151"/>
      <c r="G962" s="151"/>
      <c r="H962" s="6"/>
      <c r="I962" s="6"/>
      <c r="J962" s="6"/>
      <c r="K962" s="6"/>
      <c r="L962" s="6"/>
    </row>
    <row r="963" spans="1:12">
      <c r="A963" s="14"/>
      <c r="B963" s="14"/>
      <c r="C963" s="2"/>
      <c r="E963" s="6"/>
      <c r="F963" s="151"/>
      <c r="G963" s="151"/>
      <c r="H963" s="6"/>
      <c r="I963" s="6"/>
      <c r="J963" s="6"/>
      <c r="K963" s="6"/>
      <c r="L963" s="6"/>
    </row>
    <row r="964" spans="1:12">
      <c r="A964" s="14"/>
      <c r="B964" s="14"/>
      <c r="C964" s="2"/>
      <c r="E964" s="6"/>
      <c r="F964" s="151"/>
      <c r="G964" s="151"/>
      <c r="H964" s="6"/>
      <c r="I964" s="6"/>
      <c r="J964" s="6"/>
      <c r="K964" s="6"/>
      <c r="L964" s="6"/>
    </row>
    <row r="965" spans="1:12">
      <c r="A965" s="14"/>
      <c r="B965" s="14"/>
      <c r="C965" s="2"/>
      <c r="E965" s="6"/>
      <c r="F965" s="151"/>
      <c r="G965" s="151"/>
      <c r="H965" s="6"/>
      <c r="I965" s="6"/>
      <c r="J965" s="6"/>
      <c r="K965" s="6"/>
      <c r="L965" s="6"/>
    </row>
    <row r="966" spans="1:12">
      <c r="A966" s="14"/>
      <c r="B966" s="14"/>
      <c r="C966" s="2"/>
      <c r="E966" s="6"/>
      <c r="F966" s="151"/>
      <c r="G966" s="151"/>
      <c r="H966" s="6"/>
      <c r="I966" s="6"/>
      <c r="J966" s="6"/>
      <c r="K966" s="6"/>
      <c r="L966" s="6"/>
    </row>
    <row r="967" spans="1:12">
      <c r="A967" s="14"/>
      <c r="B967" s="14"/>
      <c r="C967" s="2"/>
      <c r="E967" s="6"/>
      <c r="F967" s="151"/>
      <c r="G967" s="151"/>
      <c r="H967" s="6"/>
      <c r="I967" s="6"/>
      <c r="J967" s="6"/>
      <c r="K967" s="6"/>
      <c r="L967" s="6"/>
    </row>
    <row r="968" spans="1:12">
      <c r="A968" s="14"/>
      <c r="B968" s="14"/>
      <c r="C968" s="2"/>
      <c r="E968" s="6"/>
      <c r="F968" s="151"/>
      <c r="G968" s="151"/>
      <c r="H968" s="6"/>
      <c r="I968" s="6"/>
      <c r="J968" s="6"/>
      <c r="K968" s="6"/>
      <c r="L968" s="6"/>
    </row>
    <row r="969" spans="1:12">
      <c r="A969" s="14"/>
      <c r="B969" s="14"/>
      <c r="C969" s="2"/>
      <c r="E969" s="6"/>
      <c r="F969" s="151"/>
      <c r="G969" s="151"/>
      <c r="H969" s="6"/>
      <c r="I969" s="6"/>
      <c r="J969" s="6"/>
      <c r="K969" s="6"/>
      <c r="L969" s="6"/>
    </row>
    <row r="970" spans="1:12">
      <c r="A970" s="14"/>
      <c r="B970" s="14"/>
      <c r="C970" s="2"/>
      <c r="E970" s="6"/>
      <c r="F970" s="151"/>
      <c r="G970" s="151"/>
      <c r="H970" s="6"/>
      <c r="I970" s="6"/>
      <c r="J970" s="6"/>
      <c r="K970" s="6"/>
      <c r="L970" s="6"/>
    </row>
    <row r="971" spans="1:12">
      <c r="A971" s="14"/>
      <c r="B971" s="14"/>
      <c r="C971" s="2"/>
      <c r="E971" s="6"/>
      <c r="F971" s="151"/>
      <c r="G971" s="151"/>
      <c r="H971" s="6"/>
      <c r="I971" s="6"/>
      <c r="J971" s="6"/>
      <c r="K971" s="6"/>
      <c r="L971" s="6"/>
    </row>
    <row r="972" spans="1:12">
      <c r="A972" s="14"/>
      <c r="B972" s="14"/>
      <c r="C972" s="2"/>
      <c r="E972" s="6"/>
      <c r="F972" s="151"/>
      <c r="G972" s="151"/>
      <c r="H972" s="6"/>
      <c r="I972" s="6"/>
      <c r="J972" s="6"/>
      <c r="K972" s="6"/>
      <c r="L972" s="6"/>
    </row>
    <row r="973" spans="1:12">
      <c r="A973" s="14"/>
      <c r="B973" s="14"/>
      <c r="C973" s="2"/>
      <c r="E973" s="6"/>
      <c r="F973" s="151"/>
      <c r="G973" s="151"/>
      <c r="H973" s="6"/>
      <c r="I973" s="6"/>
      <c r="J973" s="6"/>
      <c r="K973" s="6"/>
      <c r="L973" s="6"/>
    </row>
    <row r="974" spans="1:12">
      <c r="A974" s="14"/>
      <c r="B974" s="14"/>
      <c r="C974" s="2"/>
      <c r="E974" s="6"/>
      <c r="F974" s="151"/>
      <c r="G974" s="151"/>
      <c r="H974" s="6"/>
      <c r="I974" s="6"/>
      <c r="J974" s="6"/>
      <c r="K974" s="6"/>
      <c r="L974" s="6"/>
    </row>
    <row r="975" spans="1:12">
      <c r="A975" s="14"/>
      <c r="B975" s="14"/>
      <c r="C975" s="2"/>
      <c r="E975" s="6"/>
      <c r="F975" s="151"/>
      <c r="G975" s="151"/>
      <c r="H975" s="6"/>
      <c r="I975" s="6"/>
      <c r="J975" s="6"/>
      <c r="K975" s="6"/>
      <c r="L975" s="6"/>
    </row>
    <row r="976" spans="1:12">
      <c r="A976" s="14"/>
      <c r="B976" s="14"/>
      <c r="C976" s="2"/>
      <c r="E976" s="6"/>
      <c r="F976" s="151"/>
      <c r="G976" s="151"/>
      <c r="H976" s="6"/>
      <c r="I976" s="6"/>
      <c r="J976" s="6"/>
      <c r="K976" s="6"/>
      <c r="L976" s="6"/>
    </row>
    <row r="977" spans="1:12">
      <c r="A977" s="14"/>
      <c r="B977" s="14"/>
      <c r="C977" s="2"/>
      <c r="E977" s="6"/>
      <c r="F977" s="151"/>
      <c r="G977" s="151"/>
      <c r="H977" s="6"/>
      <c r="I977" s="6"/>
      <c r="J977" s="6"/>
      <c r="K977" s="6"/>
      <c r="L977" s="6"/>
    </row>
    <row r="978" spans="1:12">
      <c r="A978" s="14"/>
      <c r="B978" s="14"/>
      <c r="C978" s="2"/>
      <c r="E978" s="6"/>
      <c r="F978" s="151"/>
      <c r="G978" s="151"/>
      <c r="H978" s="6"/>
      <c r="I978" s="6"/>
      <c r="J978" s="6"/>
      <c r="K978" s="6"/>
      <c r="L978" s="6"/>
    </row>
    <row r="979" spans="1:12">
      <c r="A979" s="14"/>
      <c r="B979" s="14"/>
      <c r="C979" s="2"/>
      <c r="E979" s="6"/>
      <c r="F979" s="151"/>
      <c r="G979" s="151"/>
      <c r="H979" s="6"/>
      <c r="I979" s="6"/>
      <c r="J979" s="6"/>
      <c r="K979" s="6"/>
      <c r="L979" s="6"/>
    </row>
    <row r="980" spans="1:12">
      <c r="A980" s="14"/>
      <c r="B980" s="14"/>
      <c r="C980" s="2"/>
      <c r="E980" s="6"/>
      <c r="F980" s="151"/>
      <c r="G980" s="151"/>
      <c r="H980" s="6"/>
      <c r="I980" s="6"/>
      <c r="J980" s="6"/>
      <c r="K980" s="6"/>
      <c r="L980" s="6"/>
    </row>
    <row r="981" spans="1:12">
      <c r="A981" s="14"/>
      <c r="B981" s="14"/>
      <c r="C981" s="2"/>
      <c r="E981" s="6"/>
      <c r="F981" s="151"/>
      <c r="G981" s="151"/>
      <c r="H981" s="6"/>
      <c r="I981" s="6"/>
      <c r="J981" s="6"/>
      <c r="K981" s="6"/>
      <c r="L981" s="6"/>
    </row>
    <row r="982" spans="1:12">
      <c r="A982" s="14"/>
      <c r="B982" s="14"/>
      <c r="C982" s="2"/>
      <c r="E982" s="6"/>
      <c r="F982" s="151"/>
      <c r="G982" s="151"/>
      <c r="H982" s="6"/>
      <c r="I982" s="6"/>
      <c r="J982" s="6"/>
      <c r="K982" s="6"/>
      <c r="L982" s="6"/>
    </row>
    <row r="983" spans="1:12">
      <c r="A983" s="14"/>
      <c r="B983" s="14"/>
      <c r="C983" s="2"/>
      <c r="E983" s="6"/>
      <c r="F983" s="151"/>
      <c r="G983" s="151"/>
      <c r="H983" s="6"/>
      <c r="I983" s="6"/>
      <c r="J983" s="6"/>
      <c r="K983" s="6"/>
      <c r="L983" s="6"/>
    </row>
    <row r="984" spans="1:12">
      <c r="A984" s="14"/>
      <c r="B984" s="14"/>
      <c r="C984" s="2"/>
      <c r="E984" s="6"/>
      <c r="F984" s="151"/>
      <c r="G984" s="151"/>
      <c r="H984" s="6"/>
      <c r="I984" s="6"/>
      <c r="J984" s="6"/>
      <c r="K984" s="6"/>
      <c r="L984" s="6"/>
    </row>
    <row r="985" spans="1:12">
      <c r="A985" s="14"/>
      <c r="B985" s="14"/>
      <c r="C985" s="2"/>
      <c r="E985" s="6"/>
      <c r="F985" s="151"/>
      <c r="G985" s="151"/>
      <c r="H985" s="6"/>
      <c r="I985" s="6"/>
      <c r="J985" s="6"/>
      <c r="K985" s="6"/>
      <c r="L985" s="6"/>
    </row>
    <row r="986" spans="1:12">
      <c r="A986" s="14"/>
      <c r="B986" s="14"/>
      <c r="C986" s="2"/>
      <c r="E986" s="6"/>
      <c r="F986" s="151"/>
      <c r="G986" s="151"/>
      <c r="H986" s="6"/>
      <c r="I986" s="6"/>
      <c r="J986" s="6"/>
      <c r="K986" s="6"/>
      <c r="L986" s="6"/>
    </row>
    <row r="987" spans="1:12">
      <c r="A987" s="14"/>
      <c r="B987" s="14"/>
      <c r="C987" s="2"/>
      <c r="E987" s="6"/>
      <c r="F987" s="151"/>
      <c r="G987" s="151"/>
      <c r="H987" s="6"/>
      <c r="I987" s="6"/>
      <c r="J987" s="6"/>
      <c r="K987" s="6"/>
      <c r="L987" s="6"/>
    </row>
    <row r="988" spans="1:12">
      <c r="A988" s="14"/>
      <c r="B988" s="14"/>
      <c r="C988" s="2"/>
      <c r="E988" s="6"/>
      <c r="F988" s="151"/>
      <c r="G988" s="151"/>
      <c r="H988" s="6"/>
      <c r="I988" s="6"/>
      <c r="J988" s="6"/>
      <c r="K988" s="6"/>
      <c r="L988" s="6"/>
    </row>
    <row r="989" spans="1:12">
      <c r="A989" s="14"/>
      <c r="B989" s="14"/>
      <c r="C989" s="2"/>
      <c r="E989" s="6"/>
      <c r="F989" s="151"/>
      <c r="G989" s="151"/>
      <c r="H989" s="6"/>
      <c r="I989" s="6"/>
      <c r="J989" s="6"/>
      <c r="K989" s="6"/>
      <c r="L989" s="6"/>
    </row>
    <row r="990" spans="1:12">
      <c r="A990" s="14"/>
      <c r="B990" s="14"/>
      <c r="C990" s="2"/>
      <c r="E990" s="6"/>
      <c r="F990" s="151"/>
      <c r="G990" s="151"/>
      <c r="H990" s="6"/>
      <c r="I990" s="6"/>
      <c r="J990" s="6"/>
      <c r="K990" s="6"/>
      <c r="L990" s="6"/>
    </row>
    <row r="991" spans="1:12">
      <c r="A991" s="14"/>
      <c r="B991" s="14"/>
      <c r="C991" s="2"/>
      <c r="E991" s="6"/>
      <c r="F991" s="151"/>
      <c r="G991" s="151"/>
      <c r="H991" s="6"/>
      <c r="I991" s="6"/>
      <c r="J991" s="6"/>
      <c r="K991" s="6"/>
      <c r="L991" s="6"/>
    </row>
    <row r="992" spans="1:12">
      <c r="A992" s="14"/>
      <c r="B992" s="14"/>
      <c r="C992" s="2"/>
      <c r="E992" s="6"/>
      <c r="F992" s="151"/>
      <c r="G992" s="151"/>
      <c r="H992" s="6"/>
      <c r="I992" s="6"/>
      <c r="J992" s="6"/>
      <c r="K992" s="6"/>
      <c r="L992" s="6"/>
    </row>
    <row r="993" spans="1:12">
      <c r="A993" s="14"/>
      <c r="B993" s="14"/>
      <c r="C993" s="2"/>
      <c r="E993" s="6"/>
      <c r="F993" s="151"/>
      <c r="G993" s="151"/>
      <c r="H993" s="6"/>
      <c r="I993" s="6"/>
      <c r="J993" s="6"/>
      <c r="K993" s="6"/>
      <c r="L993" s="6"/>
    </row>
    <row r="994" spans="1:12">
      <c r="A994" s="14"/>
      <c r="B994" s="14"/>
      <c r="C994" s="2"/>
      <c r="E994" s="6"/>
      <c r="F994" s="151"/>
    </row>
    <row r="995" spans="1:12">
      <c r="A995" s="14"/>
      <c r="B995" s="14"/>
      <c r="C995" s="2"/>
      <c r="E995" s="6"/>
    </row>
    <row r="996" spans="1:12">
      <c r="A996" s="14"/>
      <c r="B996" s="14"/>
      <c r="C996" s="2"/>
      <c r="E996" s="6"/>
    </row>
    <row r="997" spans="1:12">
      <c r="A997" s="14"/>
      <c r="B997" s="14"/>
      <c r="C997" s="2"/>
      <c r="E997" s="6"/>
    </row>
    <row r="998" spans="1:12">
      <c r="A998" s="14"/>
      <c r="B998" s="14"/>
      <c r="C998" s="2"/>
      <c r="E998" s="6"/>
    </row>
    <row r="999" spans="1:12">
      <c r="A999" s="14"/>
      <c r="B999" s="14"/>
      <c r="C999" s="2"/>
      <c r="E999" s="6"/>
    </row>
    <row r="1000" spans="1:12">
      <c r="A1000" s="14"/>
      <c r="B1000" s="14"/>
      <c r="C1000" s="2"/>
      <c r="E1000" s="6"/>
    </row>
    <row r="1001" spans="1:12">
      <c r="A1001" s="14"/>
      <c r="B1001" s="14"/>
      <c r="C1001" s="2"/>
      <c r="E1001" s="6"/>
    </row>
    <row r="1002" spans="1:12">
      <c r="A1002" s="14"/>
      <c r="B1002" s="14"/>
      <c r="C1002" s="2"/>
      <c r="E1002" s="6"/>
    </row>
    <row r="1003" spans="1:12">
      <c r="A1003" s="14"/>
      <c r="B1003" s="14"/>
      <c r="C1003" s="2"/>
      <c r="E1003" s="6"/>
    </row>
    <row r="1004" spans="1:12">
      <c r="A1004" s="14"/>
      <c r="B1004" s="14"/>
      <c r="C1004" s="2"/>
      <c r="E1004" s="6"/>
    </row>
    <row r="1005" spans="1:12" s="6" customFormat="1">
      <c r="A1005" s="14"/>
      <c r="B1005" s="14"/>
      <c r="C1005" s="2"/>
      <c r="F1005" s="152"/>
      <c r="G1005" s="151"/>
    </row>
    <row r="1006" spans="1:12" s="6" customFormat="1">
      <c r="A1006" s="14"/>
      <c r="B1006" s="14"/>
      <c r="C1006" s="2"/>
      <c r="F1006" s="151"/>
      <c r="G1006" s="151"/>
    </row>
    <row r="1007" spans="1:12" s="6" customFormat="1">
      <c r="A1007" s="14"/>
      <c r="B1007" s="14"/>
      <c r="C1007" s="2"/>
      <c r="F1007" s="151"/>
      <c r="G1007" s="151"/>
    </row>
    <row r="1008" spans="1:12" s="6" customFormat="1">
      <c r="A1008" s="14"/>
      <c r="B1008" s="14"/>
      <c r="C1008" s="2"/>
      <c r="F1008" s="151"/>
      <c r="G1008" s="151"/>
    </row>
    <row r="1009" spans="1:7" s="6" customFormat="1">
      <c r="A1009" s="14"/>
      <c r="B1009" s="14"/>
      <c r="C1009" s="2"/>
      <c r="F1009" s="151"/>
      <c r="G1009" s="151"/>
    </row>
    <row r="1010" spans="1:7" s="6" customFormat="1">
      <c r="A1010" s="14"/>
      <c r="B1010" s="14"/>
      <c r="C1010" s="2"/>
      <c r="F1010" s="151"/>
      <c r="G1010" s="151"/>
    </row>
    <row r="1011" spans="1:7" s="6" customFormat="1">
      <c r="A1011" s="14"/>
      <c r="B1011" s="14"/>
      <c r="C1011" s="2"/>
      <c r="F1011" s="151"/>
      <c r="G1011" s="151"/>
    </row>
    <row r="1012" spans="1:7" s="6" customFormat="1">
      <c r="A1012" s="14"/>
      <c r="B1012" s="14"/>
      <c r="C1012" s="2"/>
      <c r="F1012" s="151"/>
      <c r="G1012" s="151"/>
    </row>
    <row r="1013" spans="1:7" s="6" customFormat="1">
      <c r="A1013" s="14"/>
      <c r="B1013" s="14"/>
      <c r="C1013" s="2"/>
      <c r="F1013" s="151"/>
      <c r="G1013" s="151"/>
    </row>
    <row r="1014" spans="1:7" s="6" customFormat="1">
      <c r="A1014" s="14"/>
      <c r="B1014" s="14"/>
      <c r="C1014" s="2"/>
      <c r="F1014" s="151"/>
      <c r="G1014" s="151"/>
    </row>
    <row r="1015" spans="1:7" s="6" customFormat="1">
      <c r="A1015" s="14"/>
      <c r="B1015" s="14"/>
      <c r="C1015" s="2"/>
      <c r="F1015" s="151"/>
      <c r="G1015" s="151"/>
    </row>
    <row r="1016" spans="1:7" s="6" customFormat="1">
      <c r="A1016" s="14"/>
      <c r="B1016" s="14"/>
      <c r="C1016" s="2"/>
      <c r="F1016" s="151"/>
      <c r="G1016" s="151"/>
    </row>
    <row r="1017" spans="1:7" s="6" customFormat="1">
      <c r="A1017" s="14"/>
      <c r="B1017" s="14"/>
      <c r="C1017" s="2"/>
      <c r="F1017" s="151"/>
      <c r="G1017" s="151"/>
    </row>
    <row r="1018" spans="1:7" s="6" customFormat="1">
      <c r="A1018" s="14"/>
      <c r="B1018" s="14"/>
      <c r="C1018" s="2"/>
      <c r="F1018" s="151"/>
      <c r="G1018" s="151"/>
    </row>
    <row r="1019" spans="1:7">
      <c r="A1019" s="14"/>
      <c r="B1019" s="14"/>
      <c r="C1019" s="2"/>
      <c r="E1019" s="6"/>
      <c r="F1019" s="151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34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V 7 p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G l e 6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X u l c K I p H u A 4 A A A A R A A A A E w A c A E Z v c m 1 1 b G F z L 1 N l Y 3 R p b 2 4 x L m 0 g o h g A K K A U A A A A A A A A A A A A A A A A A A A A A A A A A A A A K 0 5 N L s n M z 1 M I h t C G 1 g B Q S w E C L Q A U A A I A C A B p X u l c I d 4 m I 6 U A A A D 2 A A A A E g A A A A A A A A A A A A A A A A A A A A A A Q 2 9 u Z m l n L 1 B h Y 2 t h Z 2 U u e G 1 s U E s B A i 0 A F A A C A A g A a V 7 p X A / K 6 a u k A A A A 6 Q A A A B M A A A A A A A A A A A A A A A A A 8 Q A A A F t D b 2 5 0 Z W 5 0 X 1 R 5 c G V z X S 5 4 b W x Q S w E C L Q A U A A I A C A B p X u l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5 F + n A q 7 N N U m U P m h I 5 I / p c g A A A A A C A A A A A A A Q Z g A A A A E A A C A A A A D I n j s s R c l s F T 9 y l K C P b e 8 R o T M T S 2 A t m X m t H 7 Z Y i j S + 0 w A A A A A O g A A A A A I A A C A A A A C p J r e 7 Q 7 u u q N s + 4 H j V 5 Y p u X s f K 0 R p V X D 1 V E L + z F b y K S V A A A A D S e J F x z j O e G T w T Q O t F D G 3 6 + u 1 f A i H 3 a m a X F x J r F 9 a 0 R K G 1 w m G K z 4 9 o S G p L 1 P n v Z a K 4 F j k I K 5 z F q H y 3 4 m l q / r U Q X 3 m + Q d s E s Q q L r Z 4 5 a / x a N 0 A A A A C 6 z + a p x L Y N n x p d l M u 3 B j x g 1 Y 3 w T N F o c Z t 3 A m R I b e C x L p g X 1 F S r J + c Y h y D P C c P c t Z N F 5 A u k d p / j C 9 k 0 b i 7 Z l 8 L i < / D a t a M a s h u p > 
</file>

<file path=customXml/itemProps1.xml><?xml version="1.0" encoding="utf-8"?>
<ds:datastoreItem xmlns:ds="http://schemas.openxmlformats.org/officeDocument/2006/customXml" ds:itemID="{F4591F24-D2B8-4B6F-91CC-9AA83A8691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2</vt:i4>
      </vt:variant>
    </vt:vector>
  </HeadingPairs>
  <TitlesOfParts>
    <vt:vector size="15" baseType="lpstr">
      <vt:lpstr>RESUMO</vt:lpstr>
      <vt:lpstr>POSTOS DE TRABALHO 2026</vt:lpstr>
      <vt:lpstr>POSTOS DE TRABALHO 2027</vt:lpstr>
      <vt:lpstr>EPI's</vt:lpstr>
      <vt:lpstr>FERRAMENTAL</vt:lpstr>
      <vt:lpstr>MATERIAL DE CONSUMO</vt:lpstr>
      <vt:lpstr>MATERIAL SOB DEMANDA</vt:lpstr>
      <vt:lpstr>CURVA_ABC_MATERIAL</vt:lpstr>
      <vt:lpstr>MATERIAL_ABC</vt:lpstr>
      <vt:lpstr>SERVIÇOS EVENTUAIS SOB DEMANDA</vt:lpstr>
      <vt:lpstr>CURVA_ABC_SERVICOS</vt:lpstr>
      <vt:lpstr>EVENTUAIS_ABC</vt:lpstr>
      <vt:lpstr>BDI DESONERADO</vt:lpstr>
      <vt:lpstr>'MATERIAL DE CONSUMO'!Area_de_impressao</vt:lpstr>
      <vt:lpstr>MATERIAL_ABC!Area_de_impressao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Vicente Miguel da Silva Alcantara de Carvalho</dc:creator>
  <cp:keywords/>
  <dc:description/>
  <cp:lastModifiedBy>Stefano Babinski Neto</cp:lastModifiedBy>
  <cp:revision/>
  <dcterms:created xsi:type="dcterms:W3CDTF">2026-02-09T16:40:23Z</dcterms:created>
  <dcterms:modified xsi:type="dcterms:W3CDTF">2026-07-24T14:14:40Z</dcterms:modified>
  <cp:category/>
  <cp:contentStatus/>
</cp:coreProperties>
</file>