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\Departamentos\COGLC\COLIC\SECC\SEI 2026\DISPENSA\STARLINK\"/>
    </mc:Choice>
  </mc:AlternateContent>
  <xr:revisionPtr revIDLastSave="0" documentId="13_ncr:1_{BEE7166C-E644-4BA2-824F-1A71EF2B7470}" xr6:coauthVersionLast="47" xr6:coauthVersionMax="47" xr10:uidLastSave="{00000000-0000-0000-0000-000000000000}"/>
  <bookViews>
    <workbookView xWindow="-120" yWindow="-120" windowWidth="29040" windowHeight="15720" activeTab="1" xr2:uid="{82590BF5-7CCC-4296-87FE-D1738ABFD8EC}"/>
  </bookViews>
  <sheets>
    <sheet name="Mapa Comparativo" sheetId="2" r:id="rId1"/>
    <sheet name="Fontes Consultadas" sheetId="1" r:id="rId2"/>
  </sheets>
  <definedNames>
    <definedName name="_xlnm._FilterDatabase" localSheetId="1" hidden="1">'Fontes Consultadas'!#REF!</definedName>
    <definedName name="_xlnm._FilterDatabase" localSheetId="0" hidden="1">'Mapa Comparativo'!$A$9:$J$10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7" i="2" l="1"/>
  <c r="P17" i="2"/>
  <c r="P16" i="2"/>
  <c r="O17" i="2"/>
  <c r="O16" i="2"/>
  <c r="N17" i="2"/>
  <c r="N16" i="2"/>
  <c r="M17" i="2"/>
  <c r="M16" i="2"/>
  <c r="P11" i="2"/>
  <c r="P10" i="2"/>
  <c r="O11" i="2"/>
  <c r="O10" i="2"/>
  <c r="N11" i="2"/>
  <c r="N10" i="2"/>
  <c r="M11" i="2"/>
  <c r="M10" i="2"/>
  <c r="E9" i="1"/>
  <c r="E8" i="1"/>
  <c r="E4" i="1"/>
  <c r="E19" i="1"/>
  <c r="E18" i="1"/>
  <c r="E5" i="1"/>
  <c r="E16" i="1"/>
  <c r="E6" i="1"/>
  <c r="E17" i="1"/>
  <c r="E7" i="1"/>
  <c r="Q16" i="2" l="1"/>
  <c r="Q17" i="2"/>
  <c r="S17" i="2" s="1"/>
  <c r="T17" i="2" s="1"/>
  <c r="E20" i="1"/>
  <c r="E13" i="1"/>
  <c r="R16" i="2" l="1"/>
  <c r="S16" i="2" s="1"/>
  <c r="T16" i="2" s="1"/>
  <c r="T18" i="2" s="1"/>
  <c r="Q11" i="2" l="1"/>
  <c r="Q10" i="2" l="1"/>
</calcChain>
</file>

<file path=xl/sharedStrings.xml><?xml version="1.0" encoding="utf-8"?>
<sst xmlns="http://schemas.openxmlformats.org/spreadsheetml/2006/main" count="225" uniqueCount="135">
  <si>
    <t>FONTE</t>
  </si>
  <si>
    <t>EMPRESA</t>
  </si>
  <si>
    <t>CNPJ</t>
  </si>
  <si>
    <t>R.1</t>
  </si>
  <si>
    <t>R.2</t>
  </si>
  <si>
    <t>R.3</t>
  </si>
  <si>
    <t>R.4</t>
  </si>
  <si>
    <t>R.5</t>
  </si>
  <si>
    <t>TELEFONE</t>
  </si>
  <si>
    <t>Qtd</t>
  </si>
  <si>
    <t>Valor Unitário</t>
  </si>
  <si>
    <t>RESULTADO</t>
  </si>
  <si>
    <t>Unid. Medida</t>
  </si>
  <si>
    <t>Título</t>
  </si>
  <si>
    <t>Item</t>
  </si>
  <si>
    <t>ÓRGÃO</t>
  </si>
  <si>
    <t>Valor Total</t>
  </si>
  <si>
    <r>
      <rPr>
        <u/>
        <sz val="11"/>
        <rFont val="Calibri"/>
        <family val="2"/>
        <scheme val="minor"/>
      </rPr>
      <t>Identificação do agente responsável pela cotação</t>
    </r>
    <r>
      <rPr>
        <sz val="11"/>
        <rFont val="Calibri"/>
        <family val="2"/>
        <scheme val="minor"/>
      </rPr>
      <t>: Stefano Babinski Neto</t>
    </r>
  </si>
  <si>
    <r>
      <rPr>
        <u/>
        <sz val="11"/>
        <rFont val="Calibri"/>
        <family val="2"/>
        <scheme val="minor"/>
      </rPr>
      <t>Legislação Utilizada</t>
    </r>
    <r>
      <rPr>
        <sz val="11"/>
        <rFont val="Calibri"/>
        <family val="2"/>
        <scheme val="minor"/>
      </rPr>
      <t>: Instrução Normativa 65/2021 SEGES/ME</t>
    </r>
  </si>
  <si>
    <t>Quantidade de Preços</t>
  </si>
  <si>
    <t>Desvio Padrão</t>
  </si>
  <si>
    <t>Coeficiente de Variação</t>
  </si>
  <si>
    <t>1ª TABELA - SANEAMENTO AMOSTRAL E ANÁLISE CRÍTICA</t>
  </si>
  <si>
    <t>Método Adotado</t>
  </si>
  <si>
    <t>Valor Unitário (Mediana)</t>
  </si>
  <si>
    <t>Valor Unitário (Média)</t>
  </si>
  <si>
    <r>
      <rPr>
        <b/>
        <sz val="11"/>
        <color theme="1"/>
        <rFont val="Calibri"/>
        <family val="2"/>
        <scheme val="minor"/>
      </rPr>
      <t xml:space="preserve">MINISTÉRIO DOS TRANSPORTES
</t>
    </r>
    <r>
      <rPr>
        <sz val="11"/>
        <color theme="1"/>
        <rFont val="Calibri"/>
        <family val="2"/>
        <scheme val="minor"/>
      </rPr>
      <t>SECRETARIA EXECUTIVA  - SPOA
COORDENAÇÃO DE LICITAÇÕES E CONTRATOS
DIVISÃO DE LICITAÇÕES E CONTRATOS
SERVIÇO DE PESQUISA DE PREÇOS E COMPRAS DIRETAS</t>
    </r>
  </si>
  <si>
    <t>UASG</t>
  </si>
  <si>
    <r>
      <rPr>
        <b/>
        <sz val="11"/>
        <color theme="1"/>
        <rFont val="Calibri"/>
        <family val="2"/>
        <scheme val="minor"/>
      </rPr>
      <t xml:space="preserve">Obs¹.: </t>
    </r>
    <r>
      <rPr>
        <sz val="11"/>
        <color theme="1"/>
        <rFont val="Calibri"/>
        <family val="2"/>
        <scheme val="minor"/>
      </rPr>
      <t>valores excluídos por serem considerados inexequíveis ou por estarem com valores excessivamente altos em relação aos outros.</t>
    </r>
  </si>
  <si>
    <t>VIGÊNCIA</t>
  </si>
  <si>
    <t>Kit Starlink Mini para mobilidade terrestre, incluindo antena com roteador integrado, fonte de alimentação, cabos, suporte removível, adaptador ou solução de alimentação compatível com tomada auxiliar veicular de 12 V ou 24 V e demais acessórios necessários à instalação e ao funcionamento da solução em veículo oficial.</t>
  </si>
  <si>
    <t>Plano mensal de conectividade compatível com mobilidade terrestre, com franquia mínima de 50 GB de dados prioritários, incluindo ativação inicial, provisionamento e gestão da conta, acompanhamento do consumo e suporte.</t>
  </si>
  <si>
    <t>Kit</t>
  </si>
  <si>
    <t>Mensalidade</t>
  </si>
  <si>
    <t>1</t>
  </si>
  <si>
    <t>12</t>
  </si>
  <si>
    <r>
      <rPr>
        <u/>
        <sz val="11"/>
        <rFont val="Calibri"/>
        <family val="2"/>
        <scheme val="minor"/>
      </rPr>
      <t>Processo</t>
    </r>
    <r>
      <rPr>
        <sz val="11"/>
        <rFont val="Calibri"/>
        <family val="2"/>
        <scheme val="minor"/>
      </rPr>
      <t>: n° 50000.029053/2026-28</t>
    </r>
  </si>
  <si>
    <r>
      <rPr>
        <u/>
        <sz val="11"/>
        <rFont val="Calibri"/>
        <family val="2"/>
        <scheme val="minor"/>
      </rPr>
      <t>Objeto</t>
    </r>
    <r>
      <rPr>
        <sz val="11"/>
        <rFont val="Calibri"/>
        <family val="2"/>
        <scheme val="minor"/>
      </rPr>
      <t>: Contratação de solução de conectividade satelital</t>
    </r>
  </si>
  <si>
    <t>LEGENDA</t>
  </si>
  <si>
    <t>PREÇOS ORIUNDOS DA ADMINSITRAÇÃO PÚBLICA</t>
  </si>
  <si>
    <t>PREÇOS ORIUNDOS DE PROPOSTAS COM FORNECEDORES</t>
  </si>
  <si>
    <t>FONTES PESQUISADAS</t>
  </si>
  <si>
    <t>E-MAIL</t>
  </si>
  <si>
    <t>VALOR</t>
  </si>
  <si>
    <t>LOTE/ITEM</t>
  </si>
  <si>
    <t>MARCA</t>
  </si>
  <si>
    <t>MODELO</t>
  </si>
  <si>
    <t>QUANTIDADE</t>
  </si>
  <si>
    <t>QUANTIDADE
CONTRATADA</t>
  </si>
  <si>
    <t>ITEM 1</t>
  </si>
  <si>
    <t>ITEM 2</t>
  </si>
  <si>
    <t>FRANQUIA</t>
  </si>
  <si>
    <t>PULSAR BRASIL TELECOMUNICAÇÕES S/A</t>
  </si>
  <si>
    <t>14.560.935/0001-37</t>
  </si>
  <si>
    <t>AGENCIA NACIONAL DE TRANSPORTES TERRESTRES - ANTT</t>
  </si>
  <si>
    <t>50GB</t>
  </si>
  <si>
    <t>OBSERVAÇÕES</t>
  </si>
  <si>
    <t>Suporte presencial e/ou remoto, órgão já possui equipamento (Starlik, Antena Enterprise, Antena Mini e Kit Mochila e Bateria)</t>
  </si>
  <si>
    <t>MINI</t>
  </si>
  <si>
    <t>POLÍCIA MILITAR DE MINAS GERAIS - PMMG</t>
  </si>
  <si>
    <t>EMPREENDIMENTOS WG LTDA</t>
  </si>
  <si>
    <t>52.994.933/0001-45</t>
  </si>
  <si>
    <t>STARLIK</t>
  </si>
  <si>
    <t>MINISTÉRIO DA AGRICULTURA E PECUÁRIA - MAPA</t>
  </si>
  <si>
    <t>D. 90012/2025</t>
  </si>
  <si>
    <t>JULIA MACHADO SANTOS ARAUJO</t>
  </si>
  <si>
    <t>22.872.070/0001-72</t>
  </si>
  <si>
    <t>PREFEITURA MUNICIPAL DE SORRISO</t>
  </si>
  <si>
    <t>D. 6/2026</t>
  </si>
  <si>
    <t>TECNOLINK SERVIÇOS BR LTDA</t>
  </si>
  <si>
    <t>60.390.627/0001-28</t>
  </si>
  <si>
    <t>HISPAMAR SATÉLITES S/A</t>
  </si>
  <si>
    <t>04.568.354/0001-98</t>
  </si>
  <si>
    <t>500GB</t>
  </si>
  <si>
    <t>lfernandes@hispasat.com</t>
  </si>
  <si>
    <t>(21) 2555 4807</t>
  </si>
  <si>
    <t>MINISTÉRIO PÚBLICO DE RONDÔNIA</t>
  </si>
  <si>
    <t>contato@empresawg.com.br</t>
  </si>
  <si>
    <t>(33) 3021-3663</t>
  </si>
  <si>
    <t>juliaaraujo.civil@gmail.com</t>
  </si>
  <si>
    <t>(65) 99214-437</t>
  </si>
  <si>
    <t>tecnolinkservices@gmail.com</t>
  </si>
  <si>
    <t>(66) 99219-2078</t>
  </si>
  <si>
    <t>contabil@pulsar.it.com</t>
  </si>
  <si>
    <t>(21) 2497-5058</t>
  </si>
  <si>
    <t>INSTITUTO RIO GRANDENSE DO ARROZ</t>
  </si>
  <si>
    <t>Contrato nº 30/2026</t>
  </si>
  <si>
    <t>IDENTIFICAÇÃO</t>
  </si>
  <si>
    <t>PE nº 168/2025</t>
  </si>
  <si>
    <t>PE nº 90014/2024</t>
  </si>
  <si>
    <t>PE nº 900046-2025</t>
  </si>
  <si>
    <t>a ser defida</t>
  </si>
  <si>
    <t>TELEFONICA BRASIL S/A</t>
  </si>
  <si>
    <t>02.558.157/0001-62</t>
  </si>
  <si>
    <t>cadastro.fiscal.br@telefonica.com</t>
  </si>
  <si>
    <t>(11) 3889-5374</t>
  </si>
  <si>
    <t>TECNOLINK SERVICOS BR LTDA</t>
  </si>
  <si>
    <t xml:space="preserve">TECH2WORK LOCACAO LTDA </t>
  </si>
  <si>
    <t>37.075.452/0001-42</t>
  </si>
  <si>
    <t>financeiro@tech2work.com</t>
  </si>
  <si>
    <t xml:space="preserve">(11) 4660-0885 </t>
  </si>
  <si>
    <t>PROPOSTA COMERCIAL</t>
  </si>
  <si>
    <t>PESQUISA ADMINISTRAÇÃO</t>
  </si>
  <si>
    <t>2ª TABELA - SANEAMENTO AMOSTRAL E ANÁLISE CRÍTICA</t>
  </si>
  <si>
    <t>VALOR TOTAL ANUAL</t>
  </si>
  <si>
    <t>R.6</t>
  </si>
  <si>
    <t>Tribunal de Contas do Estado do Tocantins – TCE/TO</t>
  </si>
  <si>
    <t>Hanna Comércio e Serviços Ltda</t>
  </si>
  <si>
    <t>31.051.258/0001-40</t>
  </si>
  <si>
    <t>Contrato nº 21-2026 - PE nº 02/2026</t>
  </si>
  <si>
    <t xml:space="preserve"> hannacomerciobv@outlook.com</t>
  </si>
  <si>
    <t>(95) 3624-2201</t>
  </si>
  <si>
    <t>Ilimitado</t>
  </si>
  <si>
    <t>R.7</t>
  </si>
  <si>
    <t>MINISTÉRIO PÚBLICO DO TRABALHO</t>
  </si>
  <si>
    <t>FACHINELI COMUNICAÇÃO LTD</t>
  </si>
  <si>
    <t>08.804.362/0001-47</t>
  </si>
  <si>
    <t>atualcomunicacao@terra.com.br</t>
  </si>
  <si>
    <t>Contrato nº 02/2026 - PE nº 14/2025</t>
  </si>
  <si>
    <t>(34) 3314-889</t>
  </si>
  <si>
    <r>
      <rPr>
        <b/>
        <sz val="11"/>
        <color theme="1"/>
        <rFont val="Calibri"/>
        <family val="2"/>
      </rPr>
      <t xml:space="preserve">Obs.: </t>
    </r>
    <r>
      <rPr>
        <sz val="11"/>
        <color theme="1"/>
        <rFont val="Calibri"/>
        <family val="2"/>
      </rPr>
      <t>Para o resultado R.1 do Item 2, foi considerado como cálculo o 2º T.A com a prorrogação até o mês 12/2026. Onde a quantidade máxima admitida por serviço são 2. Assim o valor unitário incluído na proposta R$ 2.722,22 foi dividido por 2, restando o valor unitário de R$ 1.361,11.</t>
    </r>
  </si>
  <si>
    <r>
      <t>DATA</t>
    </r>
    <r>
      <rPr>
        <b/>
        <sz val="9"/>
        <color theme="1"/>
        <rFont val="Calibri"/>
        <family val="2"/>
      </rPr>
      <t xml:space="preserve"> PROPOSTA OU
HOMOLOGAÇÃO</t>
    </r>
  </si>
  <si>
    <t>Inclui circuito via satélite de baixa órbita (LEO), com instalação, ativação, suporte tecnico e manutenção e suporte 24x7</t>
  </si>
  <si>
    <t>R.8</t>
  </si>
  <si>
    <t>10GB</t>
  </si>
  <si>
    <t>Câmara Municipal de Nova União</t>
  </si>
  <si>
    <t>Dispensa nº 5/2026</t>
  </si>
  <si>
    <r>
      <t>Método estatístico aplicado para a definição do valor estimado:</t>
    </r>
    <r>
      <rPr>
        <sz val="11"/>
        <rFont val="Calibri"/>
        <family val="2"/>
        <scheme val="minor"/>
      </rPr>
      <t xml:space="preserve"> Mediana para o Item 1 e média aritmética para o Item 2, após saneamento e análise crítica da amostra.</t>
    </r>
  </si>
  <si>
    <t>PESQUISA INICIAL (COINT)</t>
  </si>
  <si>
    <t>CÂMARA MUNICIPAL DE PIMENTA BUENO/RO</t>
  </si>
  <si>
    <t>NETWAY INFORMATICA LTDA</t>
  </si>
  <si>
    <t>10.563.381/0001-70</t>
  </si>
  <si>
    <t>Contrato Nº 001/2026/CMPB</t>
  </si>
  <si>
    <t>noc@netway.inf.br</t>
  </si>
  <si>
    <t>(69) 3451-6665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</si>
</sst>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79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4" fontId="9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4" fontId="1" fillId="2" borderId="1" xfId="1" applyFont="1" applyFill="1" applyBorder="1" applyAlignment="1">
      <alignment horizontal="center" vertical="center"/>
    </xf>
    <xf numFmtId="0" fontId="9" fillId="0" borderId="1" xfId="0" applyFont="1" applyBorder="1"/>
    <xf numFmtId="0" fontId="9" fillId="5" borderId="1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6" borderId="1" xfId="0" applyFont="1" applyFill="1" applyBorder="1"/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4" fontId="6" fillId="4" borderId="1" xfId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0" fillId="0" borderId="1" xfId="0" applyBorder="1"/>
    <xf numFmtId="44" fontId="9" fillId="0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4" fillId="3" borderId="1" xfId="2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17" fontId="9" fillId="3" borderId="1" xfId="0" applyNumberFormat="1" applyFont="1" applyFill="1" applyBorder="1" applyAlignment="1">
      <alignment horizontal="center" vertical="center"/>
    </xf>
    <xf numFmtId="44" fontId="9" fillId="3" borderId="1" xfId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14" fontId="9" fillId="7" borderId="1" xfId="0" applyNumberFormat="1" applyFont="1" applyFill="1" applyBorder="1" applyAlignment="1">
      <alignment horizontal="center" vertical="center"/>
    </xf>
    <xf numFmtId="0" fontId="4" fillId="7" borderId="1" xfId="2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44" fontId="9" fillId="7" borderId="1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9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">
    <cellStyle name="Hiperlink" xfId="2" builtinId="8"/>
    <cellStyle name="Moeda" xfId="1" builtinId="4"/>
    <cellStyle name="Normal" xfId="0" builtinId="0"/>
    <cellStyle name="Porcentagem" xfId="3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133349</xdr:rowOff>
    </xdr:from>
    <xdr:to>
      <xdr:col>0</xdr:col>
      <xdr:colOff>762000</xdr:colOff>
      <xdr:row>0</xdr:row>
      <xdr:rowOff>942975</xdr:rowOff>
    </xdr:to>
    <xdr:pic>
      <xdr:nvPicPr>
        <xdr:cNvPr id="2" name="Imagem 1" descr="Brasão da República.png">
          <a:extLst>
            <a:ext uri="{FF2B5EF4-FFF2-40B4-BE49-F238E27FC236}">
              <a16:creationId xmlns:a16="http://schemas.microsoft.com/office/drawing/2014/main" id="{7F9AF46C-0D04-4972-BEE7-BA90F196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3349"/>
          <a:ext cx="685800" cy="809626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76199</xdr:rowOff>
    </xdr:from>
    <xdr:to>
      <xdr:col>0</xdr:col>
      <xdr:colOff>862667</xdr:colOff>
      <xdr:row>0</xdr:row>
      <xdr:rowOff>962024</xdr:rowOff>
    </xdr:to>
    <xdr:pic>
      <xdr:nvPicPr>
        <xdr:cNvPr id="3" name="Imagem 2" descr="Brasão da República | Instituto de Artes">
          <a:extLst>
            <a:ext uri="{FF2B5EF4-FFF2-40B4-BE49-F238E27FC236}">
              <a16:creationId xmlns:a16="http://schemas.microsoft.com/office/drawing/2014/main" id="{49271F1F-1718-41C5-AEE9-37D869CE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199"/>
          <a:ext cx="776942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inanceiro@tech2work.com" TargetMode="External"/><Relationship Id="rId13" Type="http://schemas.openxmlformats.org/officeDocument/2006/relationships/hyperlink" Target="mailto:noc@netway.inf.br" TargetMode="External"/><Relationship Id="rId3" Type="http://schemas.openxmlformats.org/officeDocument/2006/relationships/hyperlink" Target="mailto:contabil@pulsar.it.com" TargetMode="External"/><Relationship Id="rId7" Type="http://schemas.openxmlformats.org/officeDocument/2006/relationships/hyperlink" Target="mailto:contabil@pulsar.it.com" TargetMode="External"/><Relationship Id="rId12" Type="http://schemas.openxmlformats.org/officeDocument/2006/relationships/hyperlink" Target="mailto:financeiro@tech2work.com" TargetMode="External"/><Relationship Id="rId2" Type="http://schemas.openxmlformats.org/officeDocument/2006/relationships/hyperlink" Target="mailto:contato@empresawg.com.br" TargetMode="External"/><Relationship Id="rId1" Type="http://schemas.openxmlformats.org/officeDocument/2006/relationships/hyperlink" Target="mailto:lfernandes@hispasat.com" TargetMode="External"/><Relationship Id="rId6" Type="http://schemas.openxmlformats.org/officeDocument/2006/relationships/hyperlink" Target="mailto:contabil@pulsar.it.com" TargetMode="External"/><Relationship Id="rId11" Type="http://schemas.openxmlformats.org/officeDocument/2006/relationships/hyperlink" Target="mailto:contabil@pulsar.it.com" TargetMode="External"/><Relationship Id="rId5" Type="http://schemas.openxmlformats.org/officeDocument/2006/relationships/hyperlink" Target="mailto:cadastro.fiscal.br@telefonica.com" TargetMode="External"/><Relationship Id="rId10" Type="http://schemas.openxmlformats.org/officeDocument/2006/relationships/hyperlink" Target="mailto:tecnolinkservices@gmail.com" TargetMode="External"/><Relationship Id="rId4" Type="http://schemas.openxmlformats.org/officeDocument/2006/relationships/hyperlink" Target="mailto:contabil@pulsar.it.com" TargetMode="External"/><Relationship Id="rId9" Type="http://schemas.openxmlformats.org/officeDocument/2006/relationships/hyperlink" Target="mailto:atualcomunicacao@terra.com.br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9781-083E-4B98-800D-28C10E7AC7C5}">
  <dimension ref="A1:T22"/>
  <sheetViews>
    <sheetView topLeftCell="A10" zoomScale="85" zoomScaleNormal="85" workbookViewId="0">
      <selection activeCell="B26" sqref="B26"/>
    </sheetView>
  </sheetViews>
  <sheetFormatPr defaultColWidth="16.28515625" defaultRowHeight="15" x14ac:dyDescent="0.25"/>
  <cols>
    <col min="1" max="1" width="14.5703125" customWidth="1"/>
    <col min="2" max="2" width="68.85546875" customWidth="1"/>
    <col min="3" max="3" width="13.5703125" bestFit="1" customWidth="1"/>
    <col min="4" max="4" width="4.7109375" customWidth="1"/>
    <col min="5" max="19" width="12.5703125" customWidth="1"/>
    <col min="20" max="20" width="13.7109375" customWidth="1"/>
  </cols>
  <sheetData>
    <row r="1" spans="1:20" ht="77.25" customHeight="1" x14ac:dyDescent="0.25">
      <c r="B1" s="7" t="s">
        <v>26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20" s="8" customFormat="1" ht="17.25" customHeight="1" x14ac:dyDescent="0.25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2"/>
      <c r="K2" s="2"/>
      <c r="L2" s="2"/>
    </row>
    <row r="3" spans="1:20" s="8" customFormat="1" ht="17.25" customHeight="1" x14ac:dyDescent="0.25">
      <c r="A3" s="58" t="s">
        <v>37</v>
      </c>
      <c r="B3" s="58"/>
      <c r="C3" s="58"/>
      <c r="D3" s="58"/>
      <c r="E3" s="58"/>
      <c r="F3" s="58"/>
      <c r="G3" s="58"/>
      <c r="H3" s="58"/>
      <c r="I3" s="58"/>
      <c r="J3" s="2"/>
      <c r="K3" s="2"/>
      <c r="L3" s="2"/>
    </row>
    <row r="4" spans="1:20" s="8" customFormat="1" ht="17.25" customHeight="1" x14ac:dyDescent="0.25">
      <c r="A4" s="58" t="s">
        <v>17</v>
      </c>
      <c r="B4" s="58"/>
      <c r="C4" s="58"/>
      <c r="D4" s="58"/>
      <c r="E4" s="58"/>
      <c r="F4" s="58"/>
      <c r="G4" s="58"/>
      <c r="H4" s="58"/>
      <c r="I4" s="58"/>
      <c r="J4" s="2"/>
      <c r="K4" s="2"/>
      <c r="L4" s="2"/>
    </row>
    <row r="5" spans="1:20" ht="17.25" customHeight="1" x14ac:dyDescent="0.25">
      <c r="A5" s="58" t="s">
        <v>18</v>
      </c>
      <c r="B5" s="58"/>
      <c r="C5" s="58"/>
      <c r="D5" s="58"/>
      <c r="E5" s="58"/>
      <c r="F5" s="58"/>
      <c r="G5" s="58"/>
      <c r="H5" s="58"/>
      <c r="I5" s="58"/>
      <c r="J5" s="2"/>
      <c r="K5" s="2"/>
      <c r="L5" s="2"/>
      <c r="M5" s="8"/>
      <c r="N5" s="8"/>
      <c r="O5" s="8"/>
      <c r="P5" s="8"/>
      <c r="Q5" s="8"/>
      <c r="R5" s="8"/>
      <c r="S5" s="8"/>
      <c r="T5" s="8"/>
    </row>
    <row r="6" spans="1:20" ht="17.25" customHeight="1" x14ac:dyDescent="0.25">
      <c r="A6" s="59" t="s">
        <v>127</v>
      </c>
      <c r="B6" s="59"/>
      <c r="C6" s="59"/>
      <c r="D6" s="59"/>
      <c r="E6" s="59"/>
      <c r="F6" s="59"/>
      <c r="G6" s="59"/>
      <c r="H6" s="59"/>
      <c r="I6" s="59"/>
      <c r="J6" s="2"/>
      <c r="K6" s="2"/>
      <c r="L6" s="2"/>
      <c r="M6" s="8"/>
      <c r="N6" s="8"/>
      <c r="O6" s="8"/>
      <c r="P6" s="8"/>
      <c r="Q6" s="8"/>
      <c r="R6" s="8"/>
      <c r="S6" s="8"/>
      <c r="T6" s="8"/>
    </row>
    <row r="7" spans="1:20" ht="15" customHeight="1" x14ac:dyDescent="0.25">
      <c r="A7" s="1"/>
      <c r="B7" s="2"/>
      <c r="C7" s="37"/>
      <c r="D7" s="1"/>
      <c r="E7" s="1"/>
      <c r="F7" s="1"/>
      <c r="G7" s="1"/>
      <c r="H7" s="1"/>
      <c r="I7" s="1"/>
      <c r="J7" s="1"/>
      <c r="K7" s="1"/>
      <c r="L7" s="1"/>
    </row>
    <row r="8" spans="1:20" ht="19.5" customHeight="1" x14ac:dyDescent="0.25">
      <c r="A8" s="52" t="s">
        <v>22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4"/>
    </row>
    <row r="9" spans="1:20" ht="49.5" customHeight="1" x14ac:dyDescent="0.25">
      <c r="A9" s="23" t="s">
        <v>14</v>
      </c>
      <c r="B9" s="23" t="s">
        <v>13</v>
      </c>
      <c r="C9" s="24" t="s">
        <v>12</v>
      </c>
      <c r="D9" s="24" t="s">
        <v>9</v>
      </c>
      <c r="E9" s="35" t="s">
        <v>3</v>
      </c>
      <c r="F9" s="35" t="s">
        <v>4</v>
      </c>
      <c r="G9" s="35" t="s">
        <v>5</v>
      </c>
      <c r="H9" s="35" t="s">
        <v>6</v>
      </c>
      <c r="I9" s="34" t="s">
        <v>7</v>
      </c>
      <c r="J9" s="34" t="s">
        <v>105</v>
      </c>
      <c r="K9" s="35" t="s">
        <v>113</v>
      </c>
      <c r="L9" s="35" t="s">
        <v>123</v>
      </c>
      <c r="M9" s="18" t="s">
        <v>19</v>
      </c>
      <c r="N9" s="18" t="s">
        <v>25</v>
      </c>
      <c r="O9" s="18" t="s">
        <v>24</v>
      </c>
      <c r="P9" s="18" t="s">
        <v>20</v>
      </c>
      <c r="Q9" s="18" t="s">
        <v>21</v>
      </c>
    </row>
    <row r="10" spans="1:20" ht="81.75" customHeight="1" x14ac:dyDescent="0.25">
      <c r="A10" s="3">
        <v>1</v>
      </c>
      <c r="B10" s="19" t="s">
        <v>30</v>
      </c>
      <c r="C10" s="20" t="s">
        <v>32</v>
      </c>
      <c r="D10" s="21" t="s">
        <v>34</v>
      </c>
      <c r="E10" s="22">
        <v>998.7</v>
      </c>
      <c r="F10" s="22">
        <v>1300</v>
      </c>
      <c r="G10" s="22">
        <v>1705.2</v>
      </c>
      <c r="H10" s="22">
        <v>900</v>
      </c>
      <c r="I10" s="36">
        <v>2290</v>
      </c>
      <c r="J10" s="22">
        <v>1788</v>
      </c>
      <c r="K10" s="22">
        <v>1360.38</v>
      </c>
      <c r="L10" s="38"/>
      <c r="M10" s="9">
        <f>COUNT(E10:L10)</f>
        <v>7</v>
      </c>
      <c r="N10" s="10">
        <f>ROUND(AVERAGE(E10:L10),2)</f>
        <v>1477.47</v>
      </c>
      <c r="O10" s="10">
        <f>ROUND(MEDIAN(E10:L10),2)</f>
        <v>1360.38</v>
      </c>
      <c r="P10" s="4">
        <f>_xlfn.STDEV.S(E10:L10)</f>
        <v>485.86569088684683</v>
      </c>
      <c r="Q10" s="5">
        <f>P10/N10</f>
        <v>0.3288497843522013</v>
      </c>
    </row>
    <row r="11" spans="1:20" ht="81.75" customHeight="1" x14ac:dyDescent="0.25">
      <c r="A11" s="3">
        <v>2</v>
      </c>
      <c r="B11" s="19" t="s">
        <v>31</v>
      </c>
      <c r="C11" s="20" t="s">
        <v>33</v>
      </c>
      <c r="D11" s="21" t="s">
        <v>35</v>
      </c>
      <c r="E11" s="36">
        <v>1361.11</v>
      </c>
      <c r="F11" s="22">
        <v>777</v>
      </c>
      <c r="G11" s="22">
        <v>934.2</v>
      </c>
      <c r="H11" s="36">
        <v>375</v>
      </c>
      <c r="I11" s="22">
        <v>750</v>
      </c>
      <c r="J11" s="22">
        <v>750</v>
      </c>
      <c r="K11" s="22">
        <v>632.98</v>
      </c>
      <c r="L11" s="22">
        <v>765.03</v>
      </c>
      <c r="M11" s="9">
        <f>COUNT(E11:L11)</f>
        <v>8</v>
      </c>
      <c r="N11" s="10">
        <f>ROUND(AVERAGE(E11:L11),2)</f>
        <v>793.17</v>
      </c>
      <c r="O11" s="10">
        <f>ROUND(MEDIAN(E11:L11),2)</f>
        <v>757.52</v>
      </c>
      <c r="P11" s="4">
        <f>_xlfn.STDEV.S(E11:L11)</f>
        <v>279.73275910104979</v>
      </c>
      <c r="Q11" s="5">
        <f>P11/N11</f>
        <v>0.35267692815039625</v>
      </c>
    </row>
    <row r="12" spans="1:20" x14ac:dyDescent="0.25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20" ht="16.5" customHeight="1" x14ac:dyDescent="0.25"/>
    <row r="14" spans="1:20" ht="16.5" customHeight="1" x14ac:dyDescent="0.25">
      <c r="A14" s="56" t="s">
        <v>103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</row>
    <row r="15" spans="1:20" ht="53.25" customHeight="1" x14ac:dyDescent="0.25">
      <c r="A15" s="23" t="s">
        <v>14</v>
      </c>
      <c r="B15" s="23" t="s">
        <v>13</v>
      </c>
      <c r="C15" s="24" t="s">
        <v>12</v>
      </c>
      <c r="D15" s="24" t="s">
        <v>9</v>
      </c>
      <c r="E15" s="35" t="s">
        <v>3</v>
      </c>
      <c r="F15" s="35" t="s">
        <v>4</v>
      </c>
      <c r="G15" s="35" t="s">
        <v>5</v>
      </c>
      <c r="H15" s="35" t="s">
        <v>6</v>
      </c>
      <c r="I15" s="34" t="s">
        <v>7</v>
      </c>
      <c r="J15" s="34" t="s">
        <v>105</v>
      </c>
      <c r="K15" s="35" t="s">
        <v>113</v>
      </c>
      <c r="L15" s="35" t="s">
        <v>123</v>
      </c>
      <c r="M15" s="18" t="s">
        <v>19</v>
      </c>
      <c r="N15" s="18" t="s">
        <v>25</v>
      </c>
      <c r="O15" s="18" t="s">
        <v>24</v>
      </c>
      <c r="P15" s="18" t="s">
        <v>20</v>
      </c>
      <c r="Q15" s="18" t="s">
        <v>21</v>
      </c>
      <c r="R15" s="18" t="s">
        <v>23</v>
      </c>
      <c r="S15" s="18" t="s">
        <v>10</v>
      </c>
      <c r="T15" s="18" t="s">
        <v>16</v>
      </c>
    </row>
    <row r="16" spans="1:20" ht="81.75" customHeight="1" x14ac:dyDescent="0.25">
      <c r="A16" s="3">
        <v>1</v>
      </c>
      <c r="B16" s="19" t="s">
        <v>30</v>
      </c>
      <c r="C16" s="20" t="s">
        <v>32</v>
      </c>
      <c r="D16" s="21" t="s">
        <v>34</v>
      </c>
      <c r="E16" s="22">
        <v>998.7</v>
      </c>
      <c r="F16" s="22">
        <v>1300</v>
      </c>
      <c r="G16" s="22">
        <v>1705.2</v>
      </c>
      <c r="H16" s="22">
        <v>900</v>
      </c>
      <c r="I16" s="36"/>
      <c r="J16" s="22">
        <v>1788</v>
      </c>
      <c r="K16" s="22">
        <v>1360.38</v>
      </c>
      <c r="L16" s="38"/>
      <c r="M16" s="9">
        <f>COUNT(E16:L16)</f>
        <v>6</v>
      </c>
      <c r="N16" s="10">
        <f>ROUND(AVERAGE(E16:L16),2)</f>
        <v>1342.05</v>
      </c>
      <c r="O16" s="10">
        <f>ROUND(MEDIAN(E16:L16),2)</f>
        <v>1330.19</v>
      </c>
      <c r="P16" s="4">
        <f>_xlfn.STDEV.S(E16:L16)</f>
        <v>359.48600566178789</v>
      </c>
      <c r="Q16" s="5">
        <f>P16/N16</f>
        <v>0.26786334761133185</v>
      </c>
      <c r="R16" s="11" t="str">
        <f>IF(Q16&gt;26%,"Mediana","Média Aritmética")</f>
        <v>Mediana</v>
      </c>
      <c r="S16" s="4">
        <f>IF(R16="Média Aritmética",N16,O16)</f>
        <v>1330.19</v>
      </c>
      <c r="T16" s="4">
        <f>ROUND(S16*D16,2)</f>
        <v>1330.19</v>
      </c>
    </row>
    <row r="17" spans="1:20" ht="81.75" customHeight="1" x14ac:dyDescent="0.25">
      <c r="A17" s="3">
        <v>2</v>
      </c>
      <c r="B17" s="19" t="s">
        <v>31</v>
      </c>
      <c r="C17" s="20" t="s">
        <v>33</v>
      </c>
      <c r="D17" s="21" t="s">
        <v>35</v>
      </c>
      <c r="E17" s="36"/>
      <c r="F17" s="22">
        <v>777</v>
      </c>
      <c r="G17" s="22">
        <v>934.2</v>
      </c>
      <c r="H17" s="36"/>
      <c r="I17" s="22">
        <v>750</v>
      </c>
      <c r="J17" s="22">
        <v>750</v>
      </c>
      <c r="K17" s="22">
        <v>632.98</v>
      </c>
      <c r="L17" s="22">
        <v>765.03</v>
      </c>
      <c r="M17" s="9">
        <f>COUNT(E17:L17)</f>
        <v>6</v>
      </c>
      <c r="N17" s="10">
        <f>ROUND(AVERAGE(E17:L17),2)</f>
        <v>768.2</v>
      </c>
      <c r="O17" s="10">
        <f>ROUND(MEDIAN(E17:L17),2)</f>
        <v>757.52</v>
      </c>
      <c r="P17" s="4">
        <f>_xlfn.STDEV.S(E17:L17)</f>
        <v>96.530220432084207</v>
      </c>
      <c r="Q17" s="5">
        <f>P17/N17</f>
        <v>0.12565766783661053</v>
      </c>
      <c r="R17" s="11" t="str">
        <f>IF(Q17&gt;26%,"Mediana","Média Aritmética")</f>
        <v>Média Aritmética</v>
      </c>
      <c r="S17" s="4">
        <f>IF(R17="Média Aritmética",N17,O17)</f>
        <v>768.2</v>
      </c>
      <c r="T17" s="4">
        <f>ROUND(S17*D17,2)</f>
        <v>9218.4</v>
      </c>
    </row>
    <row r="18" spans="1:20" ht="16.5" customHeight="1" x14ac:dyDescent="0.25">
      <c r="A18" s="57" t="s">
        <v>104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25">
        <f>ROUND(SUM(T16:T17),2)</f>
        <v>10548.59</v>
      </c>
    </row>
    <row r="19" spans="1:20" ht="16.5" customHeight="1" x14ac:dyDescent="0.25">
      <c r="M19" s="12"/>
      <c r="N19" s="12"/>
    </row>
    <row r="20" spans="1:20" x14ac:dyDescent="0.25">
      <c r="A20" s="55" t="s">
        <v>38</v>
      </c>
      <c r="B20" s="55"/>
    </row>
    <row r="21" spans="1:20" x14ac:dyDescent="0.25">
      <c r="A21" s="27"/>
      <c r="B21" s="26" t="s">
        <v>39</v>
      </c>
    </row>
    <row r="22" spans="1:20" x14ac:dyDescent="0.25">
      <c r="A22" s="33"/>
      <c r="B22" s="26" t="s">
        <v>40</v>
      </c>
    </row>
  </sheetData>
  <mergeCells count="9">
    <mergeCell ref="A8:Q8"/>
    <mergeCell ref="A20:B20"/>
    <mergeCell ref="A14:T14"/>
    <mergeCell ref="A18:S18"/>
    <mergeCell ref="A2:I2"/>
    <mergeCell ref="A3:I3"/>
    <mergeCell ref="A4:I4"/>
    <mergeCell ref="A5:I5"/>
    <mergeCell ref="A6:I6"/>
  </mergeCells>
  <phoneticPr fontId="2" type="noConversion"/>
  <conditionalFormatting sqref="M10:M11">
    <cfRule type="cellIs" dxfId="5" priority="10" operator="greaterThan">
      <formula>2</formula>
    </cfRule>
  </conditionalFormatting>
  <conditionalFormatting sqref="M16:M17">
    <cfRule type="cellIs" dxfId="4" priority="3" operator="greaterThan">
      <formula>2</formula>
    </cfRule>
  </conditionalFormatting>
  <conditionalFormatting sqref="Q10:Q11">
    <cfRule type="cellIs" dxfId="3" priority="8" operator="lessThan">
      <formula>0.26</formula>
    </cfRule>
    <cfRule type="cellIs" dxfId="2" priority="9" operator="greaterThan">
      <formula>0.25</formula>
    </cfRule>
  </conditionalFormatting>
  <conditionalFormatting sqref="Q16:Q17">
    <cfRule type="cellIs" dxfId="1" priority="1" operator="lessThan">
      <formula>0.26</formula>
    </cfRule>
    <cfRule type="cellIs" dxfId="0" priority="2" operator="greaterThan">
      <formula>0.25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00EE-16A1-4F81-BB43-4AC590EB82C2}">
  <dimension ref="A1:AH26"/>
  <sheetViews>
    <sheetView showGridLines="0" tabSelected="1" topLeftCell="D1" zoomScale="85" zoomScaleNormal="85" workbookViewId="0">
      <selection activeCell="M14" sqref="M14"/>
    </sheetView>
  </sheetViews>
  <sheetFormatPr defaultRowHeight="13.5" customHeight="1" x14ac:dyDescent="0.25"/>
  <cols>
    <col min="1" max="1" width="9.140625" style="13"/>
    <col min="2" max="2" width="25.85546875" style="13" bestFit="1" customWidth="1"/>
    <col min="3" max="3" width="13" style="13" bestFit="1" customWidth="1"/>
    <col min="4" max="4" width="18" style="13" customWidth="1"/>
    <col min="5" max="5" width="14.7109375" style="13" customWidth="1"/>
    <col min="6" max="6" width="39.140625" style="13" customWidth="1"/>
    <col min="7" max="7" width="24.42578125" style="13" customWidth="1"/>
    <col min="8" max="8" width="32.140625" style="13" customWidth="1"/>
    <col min="9" max="9" width="15.85546875" style="32" bestFit="1" customWidth="1"/>
    <col min="10" max="10" width="53.140625" style="13" bestFit="1" customWidth="1"/>
    <col min="11" max="11" width="33.28515625" style="13" bestFit="1" customWidth="1"/>
    <col min="12" max="12" width="12.28515625" style="13" bestFit="1" customWidth="1"/>
    <col min="13" max="13" width="12.85546875" style="13" customWidth="1"/>
    <col min="14" max="15" width="12.28515625" style="13" customWidth="1"/>
    <col min="16" max="16" width="12.85546875" style="13" customWidth="1"/>
    <col min="17" max="17" width="14" style="13" customWidth="1"/>
    <col min="18" max="16384" width="9.140625" style="13"/>
  </cols>
  <sheetData>
    <row r="1" spans="1:34" ht="16.5" customHeight="1" x14ac:dyDescent="0.25">
      <c r="A1" s="63" t="s">
        <v>49</v>
      </c>
      <c r="B1" s="65" t="s">
        <v>41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34" s="6" customFormat="1" ht="42.75" customHeight="1" x14ac:dyDescent="0.25">
      <c r="A2" s="63"/>
      <c r="B2" s="29" t="s">
        <v>0</v>
      </c>
      <c r="C2" s="28" t="s">
        <v>11</v>
      </c>
      <c r="D2" s="28" t="s">
        <v>121</v>
      </c>
      <c r="E2" s="28" t="s">
        <v>29</v>
      </c>
      <c r="F2" s="28" t="s">
        <v>1</v>
      </c>
      <c r="G2" s="28" t="s">
        <v>2</v>
      </c>
      <c r="H2" s="28" t="s">
        <v>42</v>
      </c>
      <c r="I2" s="28" t="s">
        <v>8</v>
      </c>
      <c r="J2" s="28" t="s">
        <v>15</v>
      </c>
      <c r="K2" s="28" t="s">
        <v>87</v>
      </c>
      <c r="L2" s="28" t="s">
        <v>27</v>
      </c>
      <c r="M2" s="28" t="s">
        <v>43</v>
      </c>
      <c r="N2" s="28" t="s">
        <v>44</v>
      </c>
      <c r="O2" s="28" t="s">
        <v>45</v>
      </c>
      <c r="P2" s="28" t="s">
        <v>46</v>
      </c>
      <c r="Q2" s="28" t="s">
        <v>48</v>
      </c>
    </row>
    <row r="3" spans="1:34" s="6" customFormat="1" ht="16.5" customHeight="1" x14ac:dyDescent="0.25">
      <c r="A3" s="63"/>
      <c r="B3" s="75" t="s">
        <v>102</v>
      </c>
      <c r="C3" s="15" t="s">
        <v>3</v>
      </c>
      <c r="D3" s="14">
        <v>46013</v>
      </c>
      <c r="E3" s="14">
        <v>46379</v>
      </c>
      <c r="F3" s="15" t="s">
        <v>60</v>
      </c>
      <c r="G3" s="15" t="s">
        <v>61</v>
      </c>
      <c r="H3" s="31" t="s">
        <v>77</v>
      </c>
      <c r="I3" s="16" t="s">
        <v>78</v>
      </c>
      <c r="J3" s="15" t="s">
        <v>59</v>
      </c>
      <c r="K3" s="15" t="s">
        <v>88</v>
      </c>
      <c r="L3" s="15">
        <v>1250071</v>
      </c>
      <c r="M3" s="39">
        <v>998.7</v>
      </c>
      <c r="N3" s="15">
        <v>1</v>
      </c>
      <c r="O3" s="15" t="s">
        <v>62</v>
      </c>
      <c r="P3" s="15" t="s">
        <v>58</v>
      </c>
      <c r="Q3" s="15">
        <v>25</v>
      </c>
    </row>
    <row r="4" spans="1:34" s="6" customFormat="1" ht="16.5" customHeight="1" x14ac:dyDescent="0.25">
      <c r="A4" s="63"/>
      <c r="B4" s="75"/>
      <c r="C4" s="40" t="s">
        <v>4</v>
      </c>
      <c r="D4" s="41">
        <v>46153</v>
      </c>
      <c r="E4" s="41">
        <f>D4+365</f>
        <v>46518</v>
      </c>
      <c r="F4" s="40" t="s">
        <v>69</v>
      </c>
      <c r="G4" s="40" t="s">
        <v>70</v>
      </c>
      <c r="H4" s="42" t="s">
        <v>81</v>
      </c>
      <c r="I4" s="43" t="s">
        <v>82</v>
      </c>
      <c r="J4" s="40" t="s">
        <v>125</v>
      </c>
      <c r="K4" s="44" t="s">
        <v>126</v>
      </c>
      <c r="L4" s="40">
        <v>76789</v>
      </c>
      <c r="M4" s="45">
        <v>1300</v>
      </c>
      <c r="N4" s="40">
        <v>1</v>
      </c>
      <c r="O4" s="40" t="s">
        <v>62</v>
      </c>
      <c r="P4" s="40" t="s">
        <v>58</v>
      </c>
      <c r="Q4" s="40">
        <v>1</v>
      </c>
    </row>
    <row r="5" spans="1:34" ht="16.5" customHeight="1" x14ac:dyDescent="0.25">
      <c r="A5" s="63"/>
      <c r="B5" s="75"/>
      <c r="C5" s="46" t="s">
        <v>5</v>
      </c>
      <c r="D5" s="47">
        <v>46127</v>
      </c>
      <c r="E5" s="47">
        <f>D5+365</f>
        <v>46492</v>
      </c>
      <c r="F5" s="46" t="s">
        <v>69</v>
      </c>
      <c r="G5" s="46" t="s">
        <v>70</v>
      </c>
      <c r="H5" s="48" t="s">
        <v>81</v>
      </c>
      <c r="I5" s="49" t="s">
        <v>82</v>
      </c>
      <c r="J5" s="46" t="s">
        <v>67</v>
      </c>
      <c r="K5" s="46" t="s">
        <v>68</v>
      </c>
      <c r="L5" s="46">
        <v>985834</v>
      </c>
      <c r="M5" s="50">
        <v>1705.2</v>
      </c>
      <c r="N5" s="46">
        <v>2</v>
      </c>
      <c r="O5" s="46" t="s">
        <v>62</v>
      </c>
      <c r="P5" s="46" t="s">
        <v>58</v>
      </c>
      <c r="Q5" s="46">
        <v>5</v>
      </c>
    </row>
    <row r="6" spans="1:34" ht="16.5" customHeight="1" x14ac:dyDescent="0.25">
      <c r="A6" s="63"/>
      <c r="B6" s="75"/>
      <c r="C6" s="46" t="s">
        <v>6</v>
      </c>
      <c r="D6" s="47">
        <v>46085</v>
      </c>
      <c r="E6" s="47">
        <f>D6+365</f>
        <v>46450</v>
      </c>
      <c r="F6" s="46" t="s">
        <v>107</v>
      </c>
      <c r="G6" s="46" t="s">
        <v>108</v>
      </c>
      <c r="H6" s="48" t="s">
        <v>110</v>
      </c>
      <c r="I6" s="49" t="s">
        <v>111</v>
      </c>
      <c r="J6" s="46" t="s">
        <v>106</v>
      </c>
      <c r="K6" s="46" t="s">
        <v>109</v>
      </c>
      <c r="L6" s="46">
        <v>925402</v>
      </c>
      <c r="M6" s="50">
        <v>900</v>
      </c>
      <c r="N6" s="46">
        <v>1</v>
      </c>
      <c r="O6" s="46" t="s">
        <v>62</v>
      </c>
      <c r="P6" s="46" t="s">
        <v>58</v>
      </c>
      <c r="Q6" s="46">
        <v>3</v>
      </c>
    </row>
    <row r="7" spans="1:34" ht="16.5" customHeight="1" x14ac:dyDescent="0.25">
      <c r="A7" s="63"/>
      <c r="B7" s="61" t="s">
        <v>101</v>
      </c>
      <c r="C7" s="15" t="s">
        <v>7</v>
      </c>
      <c r="D7" s="14">
        <v>46226</v>
      </c>
      <c r="E7" s="14">
        <f>D7+180</f>
        <v>46406</v>
      </c>
      <c r="F7" s="15" t="s">
        <v>96</v>
      </c>
      <c r="G7" s="15" t="s">
        <v>70</v>
      </c>
      <c r="H7" s="31" t="s">
        <v>81</v>
      </c>
      <c r="I7" s="16" t="s">
        <v>82</v>
      </c>
      <c r="J7" s="15"/>
      <c r="K7" s="15"/>
      <c r="L7" s="15"/>
      <c r="M7" s="17">
        <v>2290</v>
      </c>
      <c r="N7" s="15"/>
      <c r="O7" s="15"/>
      <c r="P7" s="15"/>
      <c r="Q7" s="15"/>
    </row>
    <row r="8" spans="1:34" ht="16.5" customHeight="1" x14ac:dyDescent="0.25">
      <c r="A8" s="63"/>
      <c r="B8" s="62"/>
      <c r="C8" s="40" t="s">
        <v>105</v>
      </c>
      <c r="D8" s="14">
        <v>46227</v>
      </c>
      <c r="E8" s="14">
        <f>D8+180</f>
        <v>46407</v>
      </c>
      <c r="F8" s="15" t="s">
        <v>97</v>
      </c>
      <c r="G8" s="15" t="s">
        <v>98</v>
      </c>
      <c r="H8" s="31" t="s">
        <v>99</v>
      </c>
      <c r="I8" s="16" t="s">
        <v>100</v>
      </c>
      <c r="J8" s="15"/>
      <c r="K8" s="15"/>
      <c r="L8" s="15"/>
      <c r="M8" s="17">
        <v>1788</v>
      </c>
      <c r="N8" s="15"/>
      <c r="O8" s="15"/>
      <c r="P8" s="15"/>
      <c r="Q8" s="15"/>
    </row>
    <row r="9" spans="1:34" ht="16.5" customHeight="1" x14ac:dyDescent="0.25">
      <c r="A9" s="63"/>
      <c r="B9" s="51" t="s">
        <v>102</v>
      </c>
      <c r="C9" s="46" t="s">
        <v>113</v>
      </c>
      <c r="D9" s="47">
        <v>46063</v>
      </c>
      <c r="E9" s="47">
        <f>D9+365</f>
        <v>46428</v>
      </c>
      <c r="F9" s="46" t="s">
        <v>130</v>
      </c>
      <c r="G9" s="46" t="s">
        <v>131</v>
      </c>
      <c r="H9" s="48" t="s">
        <v>133</v>
      </c>
      <c r="I9" s="49" t="s">
        <v>134</v>
      </c>
      <c r="J9" s="46" t="s">
        <v>129</v>
      </c>
      <c r="K9" s="46" t="s">
        <v>132</v>
      </c>
      <c r="L9" s="46">
        <v>925172</v>
      </c>
      <c r="M9" s="50">
        <v>1360.38</v>
      </c>
      <c r="N9" s="46">
        <v>2</v>
      </c>
      <c r="O9" s="46" t="s">
        <v>62</v>
      </c>
      <c r="P9" s="46" t="s">
        <v>58</v>
      </c>
      <c r="Q9" s="46">
        <v>2</v>
      </c>
    </row>
    <row r="11" spans="1:34" ht="18" customHeight="1" x14ac:dyDescent="0.25">
      <c r="A11" s="66" t="s">
        <v>50</v>
      </c>
      <c r="B11" s="65" t="s">
        <v>41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</row>
    <row r="12" spans="1:34" ht="41.25" customHeight="1" x14ac:dyDescent="0.25">
      <c r="A12" s="67"/>
      <c r="B12" s="29" t="s">
        <v>0</v>
      </c>
      <c r="C12" s="28" t="s">
        <v>11</v>
      </c>
      <c r="D12" s="28" t="s">
        <v>121</v>
      </c>
      <c r="E12" s="28" t="s">
        <v>29</v>
      </c>
      <c r="F12" s="28" t="s">
        <v>1</v>
      </c>
      <c r="G12" s="28" t="s">
        <v>2</v>
      </c>
      <c r="H12" s="28" t="s">
        <v>42</v>
      </c>
      <c r="I12" s="28" t="s">
        <v>8</v>
      </c>
      <c r="J12" s="28" t="s">
        <v>15</v>
      </c>
      <c r="K12" s="28" t="s">
        <v>87</v>
      </c>
      <c r="L12" s="28" t="s">
        <v>27</v>
      </c>
      <c r="M12" s="28" t="s">
        <v>43</v>
      </c>
      <c r="N12" s="28" t="s">
        <v>44</v>
      </c>
      <c r="O12" s="28" t="s">
        <v>51</v>
      </c>
      <c r="P12" s="28" t="s">
        <v>47</v>
      </c>
      <c r="Q12" s="65" t="s">
        <v>56</v>
      </c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</row>
    <row r="13" spans="1:34" ht="16.5" customHeight="1" x14ac:dyDescent="0.25">
      <c r="A13" s="67"/>
      <c r="B13" s="75" t="s">
        <v>102</v>
      </c>
      <c r="C13" s="15" t="s">
        <v>3</v>
      </c>
      <c r="D13" s="14">
        <v>46387</v>
      </c>
      <c r="E13" s="14">
        <f>D13+365</f>
        <v>46752</v>
      </c>
      <c r="F13" s="15" t="s">
        <v>52</v>
      </c>
      <c r="G13" s="15" t="s">
        <v>53</v>
      </c>
      <c r="H13" s="31" t="s">
        <v>83</v>
      </c>
      <c r="I13" s="16" t="s">
        <v>84</v>
      </c>
      <c r="J13" s="15" t="s">
        <v>54</v>
      </c>
      <c r="K13" s="15" t="s">
        <v>89</v>
      </c>
      <c r="L13" s="15">
        <v>393001</v>
      </c>
      <c r="M13" s="39">
        <v>1361.11</v>
      </c>
      <c r="N13" s="15">
        <v>1</v>
      </c>
      <c r="O13" s="15" t="s">
        <v>55</v>
      </c>
      <c r="P13" s="15">
        <v>2</v>
      </c>
      <c r="Q13" s="60" t="s">
        <v>57</v>
      </c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</row>
    <row r="14" spans="1:34" ht="16.5" customHeight="1" x14ac:dyDescent="0.25">
      <c r="A14" s="67"/>
      <c r="B14" s="75"/>
      <c r="C14" s="15" t="s">
        <v>4</v>
      </c>
      <c r="D14" s="14">
        <v>46079</v>
      </c>
      <c r="E14" s="14">
        <v>46444</v>
      </c>
      <c r="F14" s="15" t="s">
        <v>65</v>
      </c>
      <c r="G14" s="15" t="s">
        <v>66</v>
      </c>
      <c r="H14" s="31" t="s">
        <v>79</v>
      </c>
      <c r="I14" s="16" t="s">
        <v>80</v>
      </c>
      <c r="J14" s="15" t="s">
        <v>63</v>
      </c>
      <c r="K14" s="30" t="s">
        <v>64</v>
      </c>
      <c r="L14" s="15">
        <v>130005</v>
      </c>
      <c r="M14" s="17">
        <v>777</v>
      </c>
      <c r="N14" s="15">
        <v>1</v>
      </c>
      <c r="O14" s="15" t="s">
        <v>124</v>
      </c>
      <c r="P14" s="15">
        <v>12</v>
      </c>
      <c r="Q14" s="71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3"/>
    </row>
    <row r="15" spans="1:34" ht="16.5" customHeight="1" x14ac:dyDescent="0.25">
      <c r="A15" s="67"/>
      <c r="B15" s="75"/>
      <c r="C15" s="15" t="s">
        <v>5</v>
      </c>
      <c r="D15" s="14">
        <v>46209</v>
      </c>
      <c r="E15" s="14">
        <v>46574</v>
      </c>
      <c r="F15" s="15" t="s">
        <v>92</v>
      </c>
      <c r="G15" s="15" t="s">
        <v>93</v>
      </c>
      <c r="H15" s="31" t="s">
        <v>94</v>
      </c>
      <c r="I15" s="16" t="s">
        <v>95</v>
      </c>
      <c r="J15" s="15" t="s">
        <v>85</v>
      </c>
      <c r="K15" s="15" t="s">
        <v>86</v>
      </c>
      <c r="L15" s="15">
        <v>96416</v>
      </c>
      <c r="M15" s="17">
        <v>934.2</v>
      </c>
      <c r="N15" s="15">
        <v>1</v>
      </c>
      <c r="O15" s="15" t="s">
        <v>55</v>
      </c>
      <c r="P15" s="15" t="s">
        <v>91</v>
      </c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</row>
    <row r="16" spans="1:34" ht="16.5" customHeight="1" x14ac:dyDescent="0.25">
      <c r="A16" s="67"/>
      <c r="B16" s="75"/>
      <c r="C16" s="15" t="s">
        <v>6</v>
      </c>
      <c r="D16" s="14">
        <v>46085</v>
      </c>
      <c r="E16" s="14">
        <f>D16+365</f>
        <v>46450</v>
      </c>
      <c r="F16" s="15" t="s">
        <v>107</v>
      </c>
      <c r="G16" s="15" t="s">
        <v>108</v>
      </c>
      <c r="H16" s="31" t="s">
        <v>110</v>
      </c>
      <c r="I16" s="16" t="s">
        <v>111</v>
      </c>
      <c r="J16" s="15" t="s">
        <v>106</v>
      </c>
      <c r="K16" s="15" t="s">
        <v>109</v>
      </c>
      <c r="L16" s="15">
        <v>925402</v>
      </c>
      <c r="M16" s="17">
        <v>375</v>
      </c>
      <c r="N16" s="15">
        <v>2</v>
      </c>
      <c r="O16" s="15" t="s">
        <v>112</v>
      </c>
      <c r="P16" s="15">
        <v>9</v>
      </c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</row>
    <row r="17" spans="1:34" ht="16.5" customHeight="1" x14ac:dyDescent="0.25">
      <c r="A17" s="67"/>
      <c r="B17" s="77" t="s">
        <v>101</v>
      </c>
      <c r="C17" s="15" t="s">
        <v>7</v>
      </c>
      <c r="D17" s="14">
        <v>46226</v>
      </c>
      <c r="E17" s="14">
        <f>D17+180</f>
        <v>46406</v>
      </c>
      <c r="F17" s="15" t="s">
        <v>96</v>
      </c>
      <c r="G17" s="15" t="s">
        <v>70</v>
      </c>
      <c r="H17" s="31" t="s">
        <v>81</v>
      </c>
      <c r="I17" s="16" t="s">
        <v>82</v>
      </c>
      <c r="J17" s="15"/>
      <c r="K17" s="15"/>
      <c r="L17" s="15"/>
      <c r="M17" s="17">
        <v>750</v>
      </c>
      <c r="N17" s="15"/>
      <c r="O17" s="15"/>
      <c r="P17" s="15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</row>
    <row r="18" spans="1:34" ht="16.5" customHeight="1" x14ac:dyDescent="0.25">
      <c r="A18" s="67"/>
      <c r="B18" s="77"/>
      <c r="C18" s="15" t="s">
        <v>105</v>
      </c>
      <c r="D18" s="14">
        <v>46227</v>
      </c>
      <c r="E18" s="14">
        <f>D18+180</f>
        <v>46407</v>
      </c>
      <c r="F18" s="15" t="s">
        <v>97</v>
      </c>
      <c r="G18" s="15" t="s">
        <v>98</v>
      </c>
      <c r="H18" s="31" t="s">
        <v>99</v>
      </c>
      <c r="I18" s="16" t="s">
        <v>100</v>
      </c>
      <c r="J18" s="15"/>
      <c r="K18" s="15"/>
      <c r="L18" s="15"/>
      <c r="M18" s="17">
        <v>750</v>
      </c>
      <c r="N18" s="15"/>
      <c r="O18" s="15"/>
      <c r="P18" s="15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</row>
    <row r="19" spans="1:34" ht="16.5" customHeight="1" x14ac:dyDescent="0.25">
      <c r="A19" s="67"/>
      <c r="B19" s="69" t="s">
        <v>102</v>
      </c>
      <c r="C19" s="46" t="s">
        <v>113</v>
      </c>
      <c r="D19" s="47">
        <v>46051</v>
      </c>
      <c r="E19" s="47">
        <f>D19+365</f>
        <v>46416</v>
      </c>
      <c r="F19" s="46" t="s">
        <v>115</v>
      </c>
      <c r="G19" s="46" t="s">
        <v>116</v>
      </c>
      <c r="H19" s="48" t="s">
        <v>117</v>
      </c>
      <c r="I19" s="49" t="s">
        <v>119</v>
      </c>
      <c r="J19" s="46" t="s">
        <v>114</v>
      </c>
      <c r="K19" s="46" t="s">
        <v>118</v>
      </c>
      <c r="L19" s="46">
        <v>200200</v>
      </c>
      <c r="M19" s="50">
        <v>632.98</v>
      </c>
      <c r="N19" s="46">
        <v>1</v>
      </c>
      <c r="O19" s="46" t="s">
        <v>112</v>
      </c>
      <c r="P19" s="46">
        <v>6</v>
      </c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</row>
    <row r="20" spans="1:34" ht="16.5" customHeight="1" x14ac:dyDescent="0.25">
      <c r="A20" s="68"/>
      <c r="B20" s="70"/>
      <c r="C20" s="15" t="s">
        <v>123</v>
      </c>
      <c r="D20" s="14">
        <v>46141</v>
      </c>
      <c r="E20" s="14">
        <f t="shared" ref="E20" si="0">D20+365</f>
        <v>46506</v>
      </c>
      <c r="F20" s="15" t="s">
        <v>71</v>
      </c>
      <c r="G20" s="15" t="s">
        <v>72</v>
      </c>
      <c r="H20" s="31" t="s">
        <v>74</v>
      </c>
      <c r="I20" s="16" t="s">
        <v>75</v>
      </c>
      <c r="J20" s="15" t="s">
        <v>76</v>
      </c>
      <c r="K20" s="15" t="s">
        <v>90</v>
      </c>
      <c r="L20" s="15">
        <v>925040</v>
      </c>
      <c r="M20" s="17">
        <v>765.03</v>
      </c>
      <c r="N20" s="15">
        <v>1</v>
      </c>
      <c r="O20" s="15" t="s">
        <v>73</v>
      </c>
      <c r="P20" s="15">
        <v>10</v>
      </c>
      <c r="Q20" s="74" t="s">
        <v>122</v>
      </c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</row>
    <row r="21" spans="1:34" ht="16.5" customHeight="1" x14ac:dyDescent="0.25">
      <c r="A21" s="78" t="s">
        <v>120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</row>
    <row r="22" spans="1:34" ht="16.5" customHeight="1" x14ac:dyDescent="0.25"/>
    <row r="23" spans="1:34" ht="16.5" customHeight="1" x14ac:dyDescent="0.25">
      <c r="A23" s="55" t="s">
        <v>38</v>
      </c>
      <c r="B23" s="55"/>
      <c r="C23" s="55"/>
      <c r="D23" s="55"/>
      <c r="H23" s="32"/>
      <c r="I23" s="13"/>
    </row>
    <row r="24" spans="1:34" ht="16.5" customHeight="1" x14ac:dyDescent="0.25">
      <c r="A24" s="27"/>
      <c r="B24" s="76" t="s">
        <v>39</v>
      </c>
      <c r="C24" s="76"/>
      <c r="D24" s="76"/>
      <c r="H24" s="32"/>
      <c r="I24" s="13"/>
    </row>
    <row r="25" spans="1:34" ht="16.5" customHeight="1" x14ac:dyDescent="0.25">
      <c r="A25" s="33"/>
      <c r="B25" s="76" t="s">
        <v>40</v>
      </c>
      <c r="C25" s="76"/>
      <c r="D25" s="76"/>
      <c r="H25" s="32"/>
      <c r="I25" s="13"/>
    </row>
    <row r="26" spans="1:34" ht="13.5" customHeight="1" x14ac:dyDescent="0.25">
      <c r="A26" s="46"/>
      <c r="B26" s="60" t="s">
        <v>128</v>
      </c>
      <c r="C26" s="60"/>
      <c r="D26" s="60"/>
    </row>
  </sheetData>
  <mergeCells count="23">
    <mergeCell ref="A1:A9"/>
    <mergeCell ref="B1:Q1"/>
    <mergeCell ref="B3:B6"/>
    <mergeCell ref="B13:B16"/>
    <mergeCell ref="B24:D24"/>
    <mergeCell ref="A23:D23"/>
    <mergeCell ref="B17:B18"/>
    <mergeCell ref="A21:M21"/>
    <mergeCell ref="A11:A20"/>
    <mergeCell ref="B19:B20"/>
    <mergeCell ref="Q14:AH14"/>
    <mergeCell ref="Q12:AH12"/>
    <mergeCell ref="Q13:AH13"/>
    <mergeCell ref="Q20:AH20"/>
    <mergeCell ref="Q15:AH15"/>
    <mergeCell ref="Q16:AH16"/>
    <mergeCell ref="B26:D26"/>
    <mergeCell ref="B7:B8"/>
    <mergeCell ref="Q17:AH17"/>
    <mergeCell ref="Q18:AH18"/>
    <mergeCell ref="Q19:AH19"/>
    <mergeCell ref="B11:AH11"/>
    <mergeCell ref="B25:D25"/>
  </mergeCells>
  <phoneticPr fontId="2" type="noConversion"/>
  <hyperlinks>
    <hyperlink ref="H20" r:id="rId1" xr:uid="{957B2160-2690-4A9F-AAED-1B7AE04ADA16}"/>
    <hyperlink ref="H3" r:id="rId2" xr:uid="{1475E4FA-AFB0-4D8F-A961-AA69CB04CE8A}"/>
    <hyperlink ref="H13" r:id="rId3" xr:uid="{44BA3C12-30AE-41F4-90EF-F45EB7E8A1DE}"/>
    <hyperlink ref="H5" r:id="rId4" display="contabil@pulsar.it.com" xr:uid="{730E67BE-CD8D-42EC-B034-17EA674C8616}"/>
    <hyperlink ref="H15" r:id="rId5" xr:uid="{BC304B1A-4622-4668-B20F-C2470BD76324}"/>
    <hyperlink ref="H7" r:id="rId6" display="contabil@pulsar.it.com" xr:uid="{C29E45BD-F2B4-4239-B9B3-3431D2C8AD20}"/>
    <hyperlink ref="H17" r:id="rId7" display="contabil@pulsar.it.com" xr:uid="{0CD830C1-F3C0-4033-8CFE-36690189DF0B}"/>
    <hyperlink ref="H18" r:id="rId8" xr:uid="{B74EA968-E54D-4737-93E6-7535EFF431DA}"/>
    <hyperlink ref="H19" r:id="rId9" xr:uid="{03238500-D3C0-4AD3-8C77-067AE6F26EE8}"/>
    <hyperlink ref="H14" r:id="rId10" display="tecnolinkservices@gmail.com" xr:uid="{F1604BE3-F4B8-4DAE-A452-743CED2681EF}"/>
    <hyperlink ref="H4" r:id="rId11" display="contabil@pulsar.it.com" xr:uid="{21BD105C-E3FA-4064-80E3-E64554596A10}"/>
    <hyperlink ref="H8" r:id="rId12" xr:uid="{AE12649F-6F9B-4050-A81A-FC5DFE83734A}"/>
    <hyperlink ref="H9" r:id="rId13" xr:uid="{AE904174-F6EE-47DB-A12A-0B09882A04E6}"/>
  </hyperlinks>
  <pageMargins left="0.511811024" right="0.511811024" top="0.78740157499999996" bottom="0.78740157499999996" header="0.31496062000000002" footer="0.31496062000000002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Mapa Comparativo</vt:lpstr>
      <vt:lpstr>Fontes Consultadas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Santiago da Silva Dutra</dc:creator>
  <cp:lastModifiedBy>Raphael de Oliveira Santos do Nascimento</cp:lastModifiedBy>
  <dcterms:created xsi:type="dcterms:W3CDTF">2021-03-12T13:33:04Z</dcterms:created>
  <dcterms:modified xsi:type="dcterms:W3CDTF">2026-07-29T19:52:02Z</dcterms:modified>
</cp:coreProperties>
</file>