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tefano\Downloads\"/>
    </mc:Choice>
  </mc:AlternateContent>
  <xr:revisionPtr revIDLastSave="0" documentId="13_ncr:1_{ADDE6758-EB73-4020-85AA-1C3550DBBA11}" xr6:coauthVersionLast="47" xr6:coauthVersionMax="47" xr10:uidLastSave="{00000000-0000-0000-0000-000000000000}"/>
  <bookViews>
    <workbookView xWindow="-120" yWindow="-120" windowWidth="29040" windowHeight="15840" xr2:uid="{82590BF5-7CCC-4296-87FE-D1738ABFD8EC}"/>
  </bookViews>
  <sheets>
    <sheet name="Cálculo" sheetId="2" r:id="rId1"/>
    <sheet name="Fontes Consultadas" sheetId="1" r:id="rId2"/>
  </sheets>
  <definedNames>
    <definedName name="_xlnm._FilterDatabase" localSheetId="0" hidden="1">Cálculo!$A$9:$I$11</definedName>
    <definedName name="_xlnm._FilterDatabase" localSheetId="1" hidden="1">'Fontes Consultadas'!$A$2:$I$5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7" i="2" l="1"/>
  <c r="Q17" i="2"/>
  <c r="M17" i="2"/>
  <c r="L17" i="2"/>
  <c r="K17" i="2"/>
  <c r="J17" i="2"/>
  <c r="N17" i="2" l="1"/>
  <c r="O17" i="2" s="1"/>
  <c r="P17" i="2" s="1"/>
  <c r="M11" i="2" l="1"/>
  <c r="L11" i="2"/>
  <c r="K11" i="2"/>
  <c r="J11" i="2"/>
  <c r="K7" i="1"/>
  <c r="K6" i="1"/>
  <c r="K4" i="1"/>
  <c r="N11" i="2" l="1"/>
</calcChain>
</file>

<file path=xl/sharedStrings.xml><?xml version="1.0" encoding="utf-8"?>
<sst xmlns="http://schemas.openxmlformats.org/spreadsheetml/2006/main" count="93" uniqueCount="64">
  <si>
    <t>FONTE</t>
  </si>
  <si>
    <t>EMPRESA</t>
  </si>
  <si>
    <t>CNPJ</t>
  </si>
  <si>
    <t>R.1</t>
  </si>
  <si>
    <t>R.2</t>
  </si>
  <si>
    <t>R.3</t>
  </si>
  <si>
    <t>Un</t>
  </si>
  <si>
    <t>R.4</t>
  </si>
  <si>
    <t>R.5</t>
  </si>
  <si>
    <t>EMAIL</t>
  </si>
  <si>
    <t>TELEFONE</t>
  </si>
  <si>
    <t>Qtd</t>
  </si>
  <si>
    <t>Unid. Medida</t>
  </si>
  <si>
    <t>Título</t>
  </si>
  <si>
    <t>Item</t>
  </si>
  <si>
    <t>ÓRGÃO</t>
  </si>
  <si>
    <r>
      <rPr>
        <u/>
        <sz val="11"/>
        <rFont val="Calibri"/>
        <family val="2"/>
        <scheme val="minor"/>
      </rPr>
      <t>Identificação do agente responsável pela cotação</t>
    </r>
    <r>
      <rPr>
        <sz val="11"/>
        <rFont val="Calibri"/>
        <family val="2"/>
        <scheme val="minor"/>
      </rPr>
      <t>: Stefano Babinski Neto</t>
    </r>
  </si>
  <si>
    <r>
      <rPr>
        <u/>
        <sz val="11"/>
        <rFont val="Calibri"/>
        <family val="2"/>
        <scheme val="minor"/>
      </rPr>
      <t>Legislação Utilizada</t>
    </r>
    <r>
      <rPr>
        <sz val="11"/>
        <rFont val="Calibri"/>
        <family val="2"/>
        <scheme val="minor"/>
      </rPr>
      <t>: Instrução Normativa 65/2021 SEGES/ME</t>
    </r>
  </si>
  <si>
    <t>FONTE DE PESQUISA</t>
  </si>
  <si>
    <t>Quantidade de Preços</t>
  </si>
  <si>
    <t>Desvio Padrão</t>
  </si>
  <si>
    <t>Coeficiente de Variação</t>
  </si>
  <si>
    <t>Método Adotado</t>
  </si>
  <si>
    <t>Valor Unitário (Mediana)</t>
  </si>
  <si>
    <t>Valor Unitário (Média)</t>
  </si>
  <si>
    <t>Ente Público</t>
  </si>
  <si>
    <t>2ª TABELA - SANEAMENTO AMOSTRAL E ANÁLISE CRÍTICA</t>
  </si>
  <si>
    <r>
      <rPr>
        <b/>
        <sz val="11"/>
        <color theme="1"/>
        <rFont val="Calibri"/>
        <family val="2"/>
        <scheme val="minor"/>
      </rPr>
      <t xml:space="preserve">MINISTÉRIO DOS TRANSPORTES
</t>
    </r>
    <r>
      <rPr>
        <sz val="11"/>
        <color theme="1"/>
        <rFont val="Calibri"/>
        <family val="2"/>
        <scheme val="minor"/>
      </rPr>
      <t>SECRETARIA EXECUTIVA  - SPOA
COORDENAÇÃO DE LICITAÇÕES E CONTRATOS
DIVISÃO DE LICITAÇÕES E CONTRATOS
SERVIÇO DE PESQUISA DE PREÇOS E COMPRAS DIRETAS</t>
    </r>
  </si>
  <si>
    <r>
      <rPr>
        <u/>
        <sz val="11"/>
        <rFont val="Calibri"/>
        <family val="2"/>
        <scheme val="minor"/>
      </rPr>
      <t>Objeto</t>
    </r>
    <r>
      <rPr>
        <sz val="11"/>
        <rFont val="Calibri"/>
        <family val="2"/>
        <scheme val="minor"/>
      </rPr>
      <t>: serviços contínuos de monitoramento de proposições parlamentares.</t>
    </r>
  </si>
  <si>
    <t>SECRETARIA DE SEGURANÇA PÚBLICA DE SÃO PAULO</t>
  </si>
  <si>
    <t>25.340.504/0001-81</t>
  </si>
  <si>
    <t>sucessocliente@datapolicy.co</t>
  </si>
  <si>
    <t>DATAPOLICY TECNOLOGIA E DESENVOLVIMENTO DE PROGRAMAS S.A</t>
  </si>
  <si>
    <t>MINISTÉRIO DA GESTÃO E DA INOVAÇÃO EM SERVIÇOS PÚBLICOS</t>
  </si>
  <si>
    <t>24.778.126/0001-50</t>
  </si>
  <si>
    <t>(11) 94129-7805</t>
  </si>
  <si>
    <t>DEFENSORIA PÚBLICA DA UNIÃO</t>
  </si>
  <si>
    <t>OPENLEX SOLUÇÕES TECNOLÓGICAS LTDA</t>
  </si>
  <si>
    <t>contato@sigalei.com.br</t>
  </si>
  <si>
    <t>61 3550-8480 / 985726292</t>
  </si>
  <si>
    <t>Fornecedor</t>
  </si>
  <si>
    <t>arleine@inteligov.com.br</t>
  </si>
  <si>
    <t>(48) 98863-5724</t>
  </si>
  <si>
    <t>SIGALEI (OPENLEX SOLUÇÕES TECNOLÓGICAS LTDA )</t>
  </si>
  <si>
    <t>20.280.412/0001-3</t>
  </si>
  <si>
    <t>INTELIGOV -  APLICATIVOS DE INTERNET LTDA</t>
  </si>
  <si>
    <t>DATA DA PROPOSTA/HOMOLOGAÇÃO</t>
  </si>
  <si>
    <t>VIGÊNCIA</t>
  </si>
  <si>
    <t>IDENTIFICAÇÃO</t>
  </si>
  <si>
    <t>D. 67.2025 - UASG:180387</t>
  </si>
  <si>
    <t>PE nº 90029.2025 - UASG: 170607</t>
  </si>
  <si>
    <t>PE nº 900242024 - UASG: 290002</t>
  </si>
  <si>
    <r>
      <rPr>
        <b/>
        <sz val="11"/>
        <color theme="1"/>
        <rFont val="Calibri"/>
        <family val="2"/>
      </rPr>
      <t xml:space="preserve">Obs.: </t>
    </r>
    <r>
      <rPr>
        <sz val="11"/>
        <color theme="1"/>
        <rFont val="Calibri"/>
        <family val="2"/>
      </rPr>
      <t>O valor de R$ 2.216,23 (resultado R.1) corresponde ao total contratado (R$ 39.892,25) dividido pelos 18 meses de vigência das licenças.</t>
    </r>
  </si>
  <si>
    <t>VALOR</t>
  </si>
  <si>
    <t>RESULTADOS</t>
  </si>
  <si>
    <t>1</t>
  </si>
  <si>
    <t>Serviços contínuos de monitoramento de proposições parlamentares.</t>
  </si>
  <si>
    <r>
      <rPr>
        <b/>
        <sz val="11"/>
        <color theme="1"/>
        <rFont val="Calibri"/>
        <family val="2"/>
        <scheme val="minor"/>
      </rPr>
      <t xml:space="preserve">Observação: </t>
    </r>
    <r>
      <rPr>
        <sz val="11"/>
        <color theme="1"/>
        <rFont val="Calibri"/>
        <family val="2"/>
        <scheme val="minor"/>
      </rPr>
      <t>valores excluídos por serem considerados inexequíveis ou por estarem com valores excessivamente altos em relação aos outros.</t>
    </r>
  </si>
  <si>
    <r>
      <rPr>
        <u/>
        <sz val="11"/>
        <rFont val="Calibri"/>
        <family val="2"/>
        <scheme val="minor"/>
      </rPr>
      <t>Processo</t>
    </r>
    <r>
      <rPr>
        <sz val="11"/>
        <rFont val="Calibri"/>
        <family val="2"/>
        <scheme val="minor"/>
      </rPr>
      <t>: n° 50000.018769/2026-08</t>
    </r>
  </si>
  <si>
    <t>VALOR ESTIMADO MENSAL</t>
  </si>
  <si>
    <t>VALOR ESTIMADO ANUAL</t>
  </si>
  <si>
    <t>VALOR ESTIMADO BIANUAL</t>
  </si>
  <si>
    <r>
      <t>Método estatístico aplicado para a definição do valor estimado:</t>
    </r>
    <r>
      <rPr>
        <sz val="11"/>
        <rFont val="Calibri"/>
        <family val="2"/>
        <scheme val="minor"/>
      </rPr>
      <t xml:space="preserve"> Mediana, considerando o elevado coeficiente de variação decorrente da amostra de preços.</t>
    </r>
  </si>
  <si>
    <t>1ª TABELA - PESQUISA DE PREÇOS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</si>
</sst>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9" fillId="0" borderId="0" xfId="0" applyFont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4" fontId="0" fillId="0" borderId="1" xfId="0" applyNumberFormat="1" applyBorder="1"/>
    <xf numFmtId="0" fontId="6" fillId="4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vertical="center" wrapText="1"/>
    </xf>
    <xf numFmtId="14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14" fontId="6" fillId="4" borderId="1" xfId="0" applyNumberFormat="1" applyFont="1" applyFill="1" applyBorder="1"/>
    <xf numFmtId="44" fontId="6" fillId="5" borderId="1" xfId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/>
    </xf>
    <xf numFmtId="0" fontId="9" fillId="5" borderId="7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4">
    <cellStyle name="Hiperlink" xfId="2" builtinId="8"/>
    <cellStyle name="Moeda" xfId="1" builtinId="4"/>
    <cellStyle name="Normal" xfId="0" builtinId="0"/>
    <cellStyle name="Porcentagem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133349</xdr:rowOff>
    </xdr:from>
    <xdr:to>
      <xdr:col>0</xdr:col>
      <xdr:colOff>762000</xdr:colOff>
      <xdr:row>0</xdr:row>
      <xdr:rowOff>942975</xdr:rowOff>
    </xdr:to>
    <xdr:pic>
      <xdr:nvPicPr>
        <xdr:cNvPr id="2" name="Imagem 1" descr="Brasão da República.png">
          <a:extLst>
            <a:ext uri="{FF2B5EF4-FFF2-40B4-BE49-F238E27FC236}">
              <a16:creationId xmlns:a16="http://schemas.microsoft.com/office/drawing/2014/main" id="{7F9AF46C-0D04-4972-BEE7-BA90F196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49"/>
          <a:ext cx="685800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76199</xdr:rowOff>
    </xdr:from>
    <xdr:to>
      <xdr:col>0</xdr:col>
      <xdr:colOff>862667</xdr:colOff>
      <xdr:row>0</xdr:row>
      <xdr:rowOff>962024</xdr:rowOff>
    </xdr:to>
    <xdr:pic>
      <xdr:nvPicPr>
        <xdr:cNvPr id="3" name="Imagem 2" descr="Brasão da República | Instituto de Artes">
          <a:extLst>
            <a:ext uri="{FF2B5EF4-FFF2-40B4-BE49-F238E27FC236}">
              <a16:creationId xmlns:a16="http://schemas.microsoft.com/office/drawing/2014/main" id="{49271F1F-1718-41C5-AEE9-37D869CE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199"/>
          <a:ext cx="77694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rleine@inteligov.com.br" TargetMode="External"/><Relationship Id="rId2" Type="http://schemas.openxmlformats.org/officeDocument/2006/relationships/hyperlink" Target="mailto:sucessocliente@datapolicy.co" TargetMode="External"/><Relationship Id="rId1" Type="http://schemas.openxmlformats.org/officeDocument/2006/relationships/hyperlink" Target="mailto:sucessocliente@datapolicy.co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9781-083E-4B98-800D-28C10E7AC7C5}">
  <dimension ref="A1:R18"/>
  <sheetViews>
    <sheetView tabSelected="1" zoomScale="90" zoomScaleNormal="90" workbookViewId="0">
      <selection activeCell="A24" sqref="A24"/>
    </sheetView>
  </sheetViews>
  <sheetFormatPr defaultColWidth="16.28515625" defaultRowHeight="15" x14ac:dyDescent="0.25"/>
  <cols>
    <col min="1" max="1" width="14.5703125" customWidth="1"/>
    <col min="2" max="2" width="62.7109375" customWidth="1"/>
    <col min="3" max="3" width="8.85546875" customWidth="1"/>
    <col min="4" max="4" width="4.7109375" customWidth="1"/>
    <col min="5" max="9" width="14.7109375" customWidth="1"/>
    <col min="10" max="10" width="11.85546875" customWidth="1"/>
    <col min="11" max="11" width="19.42578125" customWidth="1"/>
    <col min="12" max="12" width="17" customWidth="1"/>
    <col min="13" max="13" width="17.140625" customWidth="1"/>
    <col min="14" max="14" width="11.85546875" customWidth="1"/>
    <col min="15" max="15" width="10.85546875" customWidth="1"/>
    <col min="16" max="18" width="15.42578125" customWidth="1"/>
  </cols>
  <sheetData>
    <row r="1" spans="1:18" ht="77.25" customHeight="1" x14ac:dyDescent="0.25">
      <c r="B1" s="11" t="s">
        <v>27</v>
      </c>
      <c r="C1" s="12"/>
      <c r="D1" s="12"/>
      <c r="E1" s="12"/>
      <c r="F1" s="12"/>
      <c r="G1" s="12"/>
      <c r="H1" s="12"/>
      <c r="I1" s="12"/>
    </row>
    <row r="2" spans="1:18" s="12" customFormat="1" ht="17.25" customHeight="1" x14ac:dyDescent="0.25">
      <c r="A2" s="43" t="s">
        <v>58</v>
      </c>
      <c r="B2" s="43"/>
      <c r="C2" s="2"/>
      <c r="D2" s="2"/>
      <c r="E2" s="2"/>
      <c r="F2" s="2"/>
      <c r="G2" s="2"/>
      <c r="H2" s="2"/>
      <c r="I2" s="2"/>
    </row>
    <row r="3" spans="1:18" s="12" customFormat="1" ht="17.25" customHeight="1" x14ac:dyDescent="0.25">
      <c r="A3" s="43" t="s">
        <v>28</v>
      </c>
      <c r="B3" s="43"/>
      <c r="C3" s="2"/>
      <c r="D3" s="2"/>
      <c r="E3" s="2"/>
      <c r="F3" s="2"/>
      <c r="G3" s="2"/>
      <c r="H3" s="2"/>
      <c r="I3" s="2"/>
    </row>
    <row r="4" spans="1:18" s="12" customFormat="1" ht="17.25" customHeight="1" x14ac:dyDescent="0.25">
      <c r="A4" s="43" t="s">
        <v>16</v>
      </c>
      <c r="B4" s="43"/>
      <c r="C4" s="2"/>
      <c r="D4" s="2"/>
      <c r="E4" s="2"/>
      <c r="F4" s="2"/>
      <c r="G4" s="2"/>
      <c r="H4" s="2"/>
      <c r="I4" s="2"/>
    </row>
    <row r="5" spans="1:18" ht="17.25" customHeight="1" x14ac:dyDescent="0.25">
      <c r="A5" s="43" t="s">
        <v>17</v>
      </c>
      <c r="B5" s="43"/>
      <c r="C5" s="2"/>
      <c r="D5" s="2"/>
      <c r="E5" s="2"/>
      <c r="F5" s="2"/>
      <c r="G5" s="2"/>
      <c r="H5" s="2"/>
      <c r="I5" s="2"/>
      <c r="J5" s="12"/>
      <c r="K5" s="12"/>
      <c r="L5" s="12"/>
      <c r="M5" s="12"/>
      <c r="N5" s="12"/>
      <c r="O5" s="12"/>
      <c r="P5" s="12"/>
      <c r="Q5" s="12"/>
      <c r="R5" s="12"/>
    </row>
    <row r="6" spans="1:18" ht="17.25" customHeight="1" x14ac:dyDescent="0.25">
      <c r="A6" s="42" t="s">
        <v>62</v>
      </c>
      <c r="B6" s="42"/>
      <c r="C6" s="2"/>
      <c r="D6" s="2"/>
      <c r="E6" s="2"/>
      <c r="F6" s="2"/>
      <c r="G6" s="2"/>
      <c r="H6" s="2"/>
      <c r="I6" s="2"/>
      <c r="J6" s="12"/>
      <c r="K6" s="41"/>
      <c r="L6" s="12"/>
      <c r="M6" s="12"/>
      <c r="N6" s="12"/>
      <c r="O6" s="12"/>
      <c r="P6" s="12"/>
      <c r="Q6" s="12"/>
      <c r="R6" s="12"/>
    </row>
    <row r="7" spans="1:18" ht="15" customHeight="1" x14ac:dyDescent="0.25">
      <c r="A7" s="1"/>
      <c r="B7" s="2"/>
      <c r="C7" s="1"/>
      <c r="D7" s="1"/>
      <c r="E7" s="1"/>
      <c r="F7" s="1"/>
      <c r="G7" s="1"/>
      <c r="H7" s="1"/>
      <c r="I7" s="1"/>
    </row>
    <row r="8" spans="1:18" ht="16.5" customHeight="1" x14ac:dyDescent="0.25">
      <c r="A8" s="61" t="s">
        <v>63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18" ht="22.5" customHeight="1" x14ac:dyDescent="0.25">
      <c r="A9" s="45" t="s">
        <v>14</v>
      </c>
      <c r="B9" s="45" t="s">
        <v>13</v>
      </c>
      <c r="C9" s="49" t="s">
        <v>12</v>
      </c>
      <c r="D9" s="49" t="s">
        <v>11</v>
      </c>
      <c r="E9" s="46" t="s">
        <v>3</v>
      </c>
      <c r="F9" s="46" t="s">
        <v>4</v>
      </c>
      <c r="G9" s="46" t="s">
        <v>5</v>
      </c>
      <c r="H9" s="47" t="s">
        <v>7</v>
      </c>
      <c r="I9" s="47" t="s">
        <v>8</v>
      </c>
      <c r="J9" s="44" t="s">
        <v>19</v>
      </c>
      <c r="K9" s="44" t="s">
        <v>24</v>
      </c>
      <c r="L9" s="44" t="s">
        <v>23</v>
      </c>
      <c r="M9" s="44" t="s">
        <v>20</v>
      </c>
      <c r="N9" s="44" t="s">
        <v>21</v>
      </c>
    </row>
    <row r="10" spans="1:18" ht="18" customHeight="1" x14ac:dyDescent="0.25">
      <c r="A10" s="45"/>
      <c r="B10" s="45"/>
      <c r="C10" s="49"/>
      <c r="D10" s="49"/>
      <c r="E10" s="46"/>
      <c r="F10" s="46"/>
      <c r="G10" s="46"/>
      <c r="H10" s="48"/>
      <c r="I10" s="48"/>
      <c r="J10" s="44"/>
      <c r="K10" s="44"/>
      <c r="L10" s="44"/>
      <c r="M10" s="44"/>
      <c r="N10" s="44"/>
    </row>
    <row r="11" spans="1:18" ht="30" x14ac:dyDescent="0.25">
      <c r="A11" s="3">
        <v>1</v>
      </c>
      <c r="B11" s="4" t="s">
        <v>56</v>
      </c>
      <c r="C11" s="5" t="s">
        <v>6</v>
      </c>
      <c r="D11" s="6" t="s">
        <v>55</v>
      </c>
      <c r="E11" s="25">
        <v>2216.23</v>
      </c>
      <c r="F11" s="25">
        <v>1500</v>
      </c>
      <c r="G11" s="25">
        <v>2783.33</v>
      </c>
      <c r="H11" s="36">
        <v>7050</v>
      </c>
      <c r="I11" s="25">
        <v>5000</v>
      </c>
      <c r="J11" s="13">
        <f>COUNT(E11:I11)</f>
        <v>5</v>
      </c>
      <c r="K11" s="14">
        <f>ROUND(AVERAGE(E11:I11),2)</f>
        <v>3709.91</v>
      </c>
      <c r="L11" s="14">
        <f>ROUND(MEDIAN(E11:I11),2)</f>
        <v>2783.33</v>
      </c>
      <c r="M11" s="7">
        <f>_xlfn.STDEV.S(E11:I11)</f>
        <v>2280.0145867450065</v>
      </c>
      <c r="N11" s="8">
        <f>M11/K11</f>
        <v>0.61457409660746665</v>
      </c>
    </row>
    <row r="12" spans="1:18" x14ac:dyDescent="0.25">
      <c r="A12" s="53" t="s">
        <v>57</v>
      </c>
      <c r="B12" s="53"/>
      <c r="C12" s="53"/>
      <c r="D12" s="53"/>
      <c r="E12" s="53"/>
      <c r="F12" s="53"/>
      <c r="G12" s="53"/>
      <c r="H12" s="53"/>
      <c r="I12" s="16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25">
      <c r="A13" s="9"/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16.5" customHeight="1" x14ac:dyDescent="0.25">
      <c r="A14" s="45" t="s">
        <v>26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ht="22.5" customHeight="1" x14ac:dyDescent="0.25">
      <c r="A15" s="45" t="s">
        <v>14</v>
      </c>
      <c r="B15" s="45" t="s">
        <v>13</v>
      </c>
      <c r="C15" s="49" t="s">
        <v>12</v>
      </c>
      <c r="D15" s="49" t="s">
        <v>11</v>
      </c>
      <c r="E15" s="50" t="s">
        <v>3</v>
      </c>
      <c r="F15" s="50" t="s">
        <v>4</v>
      </c>
      <c r="G15" s="50" t="s">
        <v>5</v>
      </c>
      <c r="H15" s="51" t="s">
        <v>7</v>
      </c>
      <c r="I15" s="51" t="s">
        <v>8</v>
      </c>
      <c r="J15" s="44" t="s">
        <v>19</v>
      </c>
      <c r="K15" s="44" t="s">
        <v>24</v>
      </c>
      <c r="L15" s="44" t="s">
        <v>23</v>
      </c>
      <c r="M15" s="44" t="s">
        <v>20</v>
      </c>
      <c r="N15" s="44" t="s">
        <v>21</v>
      </c>
      <c r="O15" s="44" t="s">
        <v>22</v>
      </c>
      <c r="P15" s="44" t="s">
        <v>59</v>
      </c>
      <c r="Q15" s="44" t="s">
        <v>60</v>
      </c>
      <c r="R15" s="44" t="s">
        <v>61</v>
      </c>
    </row>
    <row r="16" spans="1:18" ht="22.5" customHeight="1" x14ac:dyDescent="0.25">
      <c r="A16" s="45"/>
      <c r="B16" s="45"/>
      <c r="C16" s="49"/>
      <c r="D16" s="49"/>
      <c r="E16" s="50"/>
      <c r="F16" s="50"/>
      <c r="G16" s="50"/>
      <c r="H16" s="52"/>
      <c r="I16" s="52"/>
      <c r="J16" s="44"/>
      <c r="K16" s="44"/>
      <c r="L16" s="44"/>
      <c r="M16" s="44"/>
      <c r="N16" s="44"/>
      <c r="O16" s="44"/>
      <c r="P16" s="44"/>
      <c r="Q16" s="44"/>
      <c r="R16" s="44"/>
    </row>
    <row r="17" spans="1:18" ht="30" x14ac:dyDescent="0.25">
      <c r="A17" s="3">
        <v>1</v>
      </c>
      <c r="B17" s="4" t="s">
        <v>56</v>
      </c>
      <c r="C17" s="5" t="s">
        <v>6</v>
      </c>
      <c r="D17" s="6" t="s">
        <v>55</v>
      </c>
      <c r="E17" s="25">
        <v>2216.23</v>
      </c>
      <c r="F17" s="25">
        <v>1500</v>
      </c>
      <c r="G17" s="25">
        <v>2783.33</v>
      </c>
      <c r="H17" s="36"/>
      <c r="I17" s="25">
        <v>5000</v>
      </c>
      <c r="J17" s="13">
        <f>COUNT(E17:I17)</f>
        <v>4</v>
      </c>
      <c r="K17" s="14">
        <f>ROUND(AVERAGE(E17:I17),2)</f>
        <v>2874.89</v>
      </c>
      <c r="L17" s="14">
        <f>ROUND(MEDIAN(E17:I17),2)</f>
        <v>2499.7800000000002</v>
      </c>
      <c r="M17" s="7">
        <f>_xlfn.STDEV.S(E17:I17)</f>
        <v>1510.919284563761</v>
      </c>
      <c r="N17" s="8">
        <f>M17/K17</f>
        <v>0.52555725073437976</v>
      </c>
      <c r="O17" s="15" t="str">
        <f>IF(N17&gt;25%,"Mediana","Média Aritmética")</f>
        <v>Mediana</v>
      </c>
      <c r="P17" s="7">
        <f>IF(O17="Média Aritmética",K17,L17)</f>
        <v>2499.7800000000002</v>
      </c>
      <c r="Q17" s="7">
        <f>P17*12</f>
        <v>29997.360000000001</v>
      </c>
      <c r="R17" s="7">
        <f>Q17*2</f>
        <v>59994.720000000001</v>
      </c>
    </row>
    <row r="18" spans="1:18" x14ac:dyDescent="0.25">
      <c r="Q18" s="60"/>
      <c r="R18" s="60"/>
    </row>
  </sheetData>
  <mergeCells count="39">
    <mergeCell ref="A8:N8"/>
    <mergeCell ref="R15:R16"/>
    <mergeCell ref="A14:R14"/>
    <mergeCell ref="O15:O16"/>
    <mergeCell ref="J15:J16"/>
    <mergeCell ref="A15:A16"/>
    <mergeCell ref="B15:B16"/>
    <mergeCell ref="Q15:Q16"/>
    <mergeCell ref="I9:I10"/>
    <mergeCell ref="F15:F16"/>
    <mergeCell ref="G15:G16"/>
    <mergeCell ref="A12:H12"/>
    <mergeCell ref="N9:N10"/>
    <mergeCell ref="M9:M10"/>
    <mergeCell ref="D9:D10"/>
    <mergeCell ref="C15:C16"/>
    <mergeCell ref="D15:D16"/>
    <mergeCell ref="E15:E16"/>
    <mergeCell ref="P15:P16"/>
    <mergeCell ref="K15:K16"/>
    <mergeCell ref="L15:L16"/>
    <mergeCell ref="M15:M16"/>
    <mergeCell ref="N15:N16"/>
    <mergeCell ref="I15:I16"/>
    <mergeCell ref="H15:H16"/>
    <mergeCell ref="A2:B2"/>
    <mergeCell ref="A3:B3"/>
    <mergeCell ref="A4:B4"/>
    <mergeCell ref="A5:B5"/>
    <mergeCell ref="B9:B10"/>
    <mergeCell ref="E9:E10"/>
    <mergeCell ref="F9:F10"/>
    <mergeCell ref="G9:G10"/>
    <mergeCell ref="H9:H10"/>
    <mergeCell ref="L9:L10"/>
    <mergeCell ref="K9:K10"/>
    <mergeCell ref="J9:J10"/>
    <mergeCell ref="A9:A10"/>
    <mergeCell ref="C9:C10"/>
  </mergeCells>
  <phoneticPr fontId="2" type="noConversion"/>
  <conditionalFormatting sqref="J11 J17">
    <cfRule type="cellIs" dxfId="2" priority="4" operator="greaterThan">
      <formula>2</formula>
    </cfRule>
  </conditionalFormatting>
  <conditionalFormatting sqref="N11 N17">
    <cfRule type="cellIs" dxfId="1" priority="2" operator="lessThan">
      <formula>0.26</formula>
    </cfRule>
    <cfRule type="cellIs" dxfId="0" priority="3" operator="greaterThan">
      <formula>0.25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00EE-16A1-4F81-BB43-4AC590EB82C2}">
  <dimension ref="A1:K12"/>
  <sheetViews>
    <sheetView showGridLines="0" topLeftCell="C1" zoomScale="85" zoomScaleNormal="85" workbookViewId="0">
      <selection activeCell="K2" sqref="K2"/>
    </sheetView>
  </sheetViews>
  <sheetFormatPr defaultRowHeight="15" x14ac:dyDescent="0.25"/>
  <cols>
    <col min="1" max="1" width="14.7109375" style="19" bestFit="1" customWidth="1"/>
    <col min="2" max="2" width="13.7109375" style="19" customWidth="1"/>
    <col min="3" max="3" width="21.42578125" style="19" customWidth="1"/>
    <col min="4" max="4" width="59.42578125" style="19" bestFit="1" customWidth="1"/>
    <col min="5" max="5" width="30.28515625" style="19" bestFit="1" customWidth="1"/>
    <col min="6" max="6" width="63.5703125" style="19" bestFit="1" customWidth="1"/>
    <col min="7" max="7" width="20.85546875" style="19" bestFit="1" customWidth="1"/>
    <col min="8" max="8" width="29.5703125" style="19" bestFit="1" customWidth="1"/>
    <col min="9" max="9" width="23.85546875" style="19" bestFit="1" customWidth="1"/>
    <col min="10" max="10" width="14.140625" style="22" customWidth="1"/>
    <col min="11" max="11" width="11.5703125" style="19" bestFit="1" customWidth="1"/>
    <col min="12" max="16384" width="9.140625" style="19"/>
  </cols>
  <sheetData>
    <row r="1" spans="1:11" x14ac:dyDescent="0.25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44.25" customHeight="1" x14ac:dyDescent="0.25">
      <c r="A2" s="20" t="s">
        <v>0</v>
      </c>
      <c r="B2" s="20" t="s">
        <v>54</v>
      </c>
      <c r="C2" s="20" t="s">
        <v>53</v>
      </c>
      <c r="D2" s="20" t="s">
        <v>15</v>
      </c>
      <c r="E2" s="20" t="s">
        <v>48</v>
      </c>
      <c r="F2" s="21" t="s">
        <v>1</v>
      </c>
      <c r="G2" s="21" t="s">
        <v>2</v>
      </c>
      <c r="H2" s="21" t="s">
        <v>9</v>
      </c>
      <c r="I2" s="20" t="s">
        <v>10</v>
      </c>
      <c r="J2" s="39" t="s">
        <v>46</v>
      </c>
      <c r="K2" s="40" t="s">
        <v>47</v>
      </c>
    </row>
    <row r="3" spans="1:11" ht="21.75" customHeight="1" x14ac:dyDescent="0.25">
      <c r="A3" s="59" t="s">
        <v>25</v>
      </c>
      <c r="B3" s="24" t="s">
        <v>3</v>
      </c>
      <c r="C3" s="36">
        <v>2216.23</v>
      </c>
      <c r="D3" s="26" t="s">
        <v>29</v>
      </c>
      <c r="E3" s="26" t="s">
        <v>49</v>
      </c>
      <c r="F3" s="27" t="s">
        <v>32</v>
      </c>
      <c r="G3" s="28" t="s">
        <v>30</v>
      </c>
      <c r="H3" s="29" t="s">
        <v>31</v>
      </c>
      <c r="I3" s="30" t="s">
        <v>39</v>
      </c>
      <c r="J3" s="31">
        <v>45757</v>
      </c>
      <c r="K3" s="37">
        <v>46305</v>
      </c>
    </row>
    <row r="4" spans="1:11" ht="21.75" customHeight="1" x14ac:dyDescent="0.25">
      <c r="A4" s="59"/>
      <c r="B4" s="24" t="s">
        <v>4</v>
      </c>
      <c r="C4" s="25">
        <v>1500</v>
      </c>
      <c r="D4" s="27" t="s">
        <v>33</v>
      </c>
      <c r="E4" s="27" t="s">
        <v>50</v>
      </c>
      <c r="F4" s="27" t="s">
        <v>32</v>
      </c>
      <c r="G4" s="28" t="s">
        <v>30</v>
      </c>
      <c r="H4" s="29" t="s">
        <v>31</v>
      </c>
      <c r="I4" s="30" t="s">
        <v>39</v>
      </c>
      <c r="J4" s="32">
        <v>46084</v>
      </c>
      <c r="K4" s="37">
        <f t="shared" ref="K4" si="0">J4+365</f>
        <v>46449</v>
      </c>
    </row>
    <row r="5" spans="1:11" ht="21.75" customHeight="1" x14ac:dyDescent="0.25">
      <c r="A5" s="59"/>
      <c r="B5" s="24" t="s">
        <v>5</v>
      </c>
      <c r="C5" s="25">
        <v>2783.33</v>
      </c>
      <c r="D5" s="26" t="s">
        <v>36</v>
      </c>
      <c r="E5" s="26" t="s">
        <v>51</v>
      </c>
      <c r="F5" s="33" t="s">
        <v>37</v>
      </c>
      <c r="G5" s="30" t="s">
        <v>34</v>
      </c>
      <c r="H5" s="29" t="s">
        <v>38</v>
      </c>
      <c r="I5" s="34" t="s">
        <v>35</v>
      </c>
      <c r="J5" s="35">
        <v>45579</v>
      </c>
      <c r="K5" s="37">
        <v>47404</v>
      </c>
    </row>
    <row r="6" spans="1:11" ht="21.75" customHeight="1" x14ac:dyDescent="0.25">
      <c r="A6" s="58" t="s">
        <v>40</v>
      </c>
      <c r="B6" s="24" t="s">
        <v>7</v>
      </c>
      <c r="C6" s="25">
        <v>7050</v>
      </c>
      <c r="D6" s="26"/>
      <c r="E6" s="26"/>
      <c r="F6" s="27" t="s">
        <v>45</v>
      </c>
      <c r="G6" s="28" t="s">
        <v>44</v>
      </c>
      <c r="H6" s="29" t="s">
        <v>41</v>
      </c>
      <c r="I6" s="30" t="s">
        <v>42</v>
      </c>
      <c r="J6" s="35">
        <v>46210</v>
      </c>
      <c r="K6" s="37">
        <f>J6+180</f>
        <v>46390</v>
      </c>
    </row>
    <row r="7" spans="1:11" ht="21.75" customHeight="1" x14ac:dyDescent="0.25">
      <c r="A7" s="58"/>
      <c r="B7" s="24" t="s">
        <v>8</v>
      </c>
      <c r="C7" s="25">
        <v>5000</v>
      </c>
      <c r="D7" s="27"/>
      <c r="E7" s="27"/>
      <c r="F7" s="27" t="s">
        <v>43</v>
      </c>
      <c r="G7" s="28" t="s">
        <v>34</v>
      </c>
      <c r="H7" s="29" t="s">
        <v>38</v>
      </c>
      <c r="I7" s="30" t="s">
        <v>35</v>
      </c>
      <c r="J7" s="23">
        <v>46210</v>
      </c>
      <c r="K7" s="37">
        <f>J7+180</f>
        <v>46390</v>
      </c>
    </row>
    <row r="8" spans="1:11" x14ac:dyDescent="0.25">
      <c r="K8" s="38"/>
    </row>
    <row r="9" spans="1:11" s="10" customFormat="1" x14ac:dyDescent="0.25">
      <c r="A9" s="55" t="s">
        <v>52</v>
      </c>
      <c r="B9" s="56"/>
      <c r="C9" s="56"/>
      <c r="D9" s="56"/>
      <c r="E9" s="56"/>
      <c r="F9" s="56"/>
      <c r="G9" s="56"/>
      <c r="H9" s="56"/>
      <c r="I9" s="56"/>
      <c r="J9" s="56"/>
      <c r="K9" s="57"/>
    </row>
    <row r="10" spans="1:11" s="10" customFormat="1" x14ac:dyDescent="0.25"/>
    <row r="11" spans="1:11" s="10" customFormat="1" x14ac:dyDescent="0.25"/>
    <row r="12" spans="1:11" s="10" customFormat="1" x14ac:dyDescent="0.25"/>
  </sheetData>
  <mergeCells count="4">
    <mergeCell ref="A1:K1"/>
    <mergeCell ref="A9:K9"/>
    <mergeCell ref="A6:A7"/>
    <mergeCell ref="A3:A5"/>
  </mergeCells>
  <phoneticPr fontId="2" type="noConversion"/>
  <hyperlinks>
    <hyperlink ref="H3" r:id="rId1" xr:uid="{3E35B260-5FBE-414A-A0EC-DBB15EA93772}"/>
    <hyperlink ref="H4" r:id="rId2" xr:uid="{378EFAAB-D460-4A44-A7DA-7AEA177F8020}"/>
    <hyperlink ref="H6" r:id="rId3" xr:uid="{583B8F1B-31F2-434A-BD86-DD5A0127ABD0}"/>
  </hyperlinks>
  <pageMargins left="0.91681102400000003" right="0.511811024" top="0.78740157499999996" bottom="0.78740157499999996" header="0.31496062000000002" footer="0.31496062000000002"/>
  <pageSetup scale="9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cf117a-4f20-4b01-a321-079caeac4f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0450F79E14F6439825A9BF2DEE26DD" ma:contentTypeVersion="10" ma:contentTypeDescription="Create a new document." ma:contentTypeScope="" ma:versionID="cc26f5703f0ee372b81286b02eeda3aa">
  <xsd:schema xmlns:xsd="http://www.w3.org/2001/XMLSchema" xmlns:xs="http://www.w3.org/2001/XMLSchema" xmlns:p="http://schemas.microsoft.com/office/2006/metadata/properties" xmlns:ns3="dbcf117a-4f20-4b01-a321-079caeac4f49" targetNamespace="http://schemas.microsoft.com/office/2006/metadata/properties" ma:root="true" ma:fieldsID="a885ec3281a61465fe8068a676a81fa6" ns3:_="">
    <xsd:import namespace="dbcf117a-4f20-4b01-a321-079caeac4f4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f117a-4f20-4b01-a321-079caeac4f4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56721F-22D3-4699-BA0F-86E1EE6B0FD4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dbcf117a-4f20-4b01-a321-079caeac4f4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8BCDF19-43E1-414E-918B-F3BB94A13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f117a-4f20-4b01-a321-079caeac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83E6B8-0BC2-4285-B833-EA2DBFFE35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Fontes Consultadas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Santiago da Silva Dutra</dc:creator>
  <cp:lastModifiedBy>Stefano Babinski Neto</cp:lastModifiedBy>
  <cp:lastPrinted>2026-07-13T18:34:52Z</cp:lastPrinted>
  <dcterms:created xsi:type="dcterms:W3CDTF">2021-03-12T13:33:04Z</dcterms:created>
  <dcterms:modified xsi:type="dcterms:W3CDTF">2026-07-16T12:35:45Z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0x010100560450F79E14F6439825A9BF2DEE26DD</vt:lpwstr>
  </property>
</Properties>
</file>