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81332564\Downloads\"/>
    </mc:Choice>
  </mc:AlternateContent>
  <bookViews>
    <workbookView xWindow="0" yWindow="0" windowWidth="28800" windowHeight="11835" tabRatio="1000" firstSheet="3" activeTab="14"/>
  </bookViews>
  <sheets>
    <sheet name="BASE-2024" sheetId="19" state="hidden" r:id="rId1"/>
    <sheet name="BASE-2025 " sheetId="22" state="hidden" r:id="rId2"/>
    <sheet name="BASE-2026" sheetId="20" state="hidden" r:id="rId3"/>
    <sheet name="CARTA" sheetId="3" r:id="rId4"/>
    <sheet name="CARTA MAPA QUADRA" sheetId="21" r:id="rId5"/>
    <sheet name="e-CARTA" sheetId="4" r:id="rId6"/>
    <sheet name="INSTRUÇÕES e-CARTA" sheetId="18" r:id="rId7"/>
    <sheet name="TELEGRAMA" sheetId="5" r:id="rId8"/>
    <sheet name="V-POST" sheetId="6" r:id="rId9"/>
    <sheet name="FAC" sheetId="8" r:id="rId10"/>
    <sheet name="SERVIÇOS DE RESPOSTA" sheetId="11" r:id="rId11"/>
    <sheet name="DEVOLUÇÃO FÍSICA" sheetId="12" r:id="rId12"/>
    <sheet name="PAGAMENTO ANTECIPADO" sheetId="15" r:id="rId13"/>
    <sheet name="IMPRESSO" sheetId="7" r:id="rId14"/>
    <sheet name="MALA DIRETA" sheetId="9" r:id="rId15"/>
    <sheet name="e-DNE" sheetId="13" r:id="rId16"/>
    <sheet name="SERVIÇOS ADICIONAIS e OUTROS" sheetId="10" r:id="rId17"/>
    <sheet name="PRÉ POSTAGEM" sheetId="23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0" l="1"/>
  <c r="H61" i="20" l="1"/>
  <c r="H60" i="20"/>
  <c r="H59" i="20"/>
  <c r="H58" i="20"/>
  <c r="H57" i="20"/>
  <c r="H56" i="20"/>
  <c r="H55" i="20"/>
  <c r="H54" i="20"/>
  <c r="H53" i="20"/>
  <c r="H52" i="20"/>
  <c r="H51" i="20"/>
  <c r="H193" i="20"/>
  <c r="H192" i="20"/>
  <c r="H191" i="20"/>
  <c r="H190" i="20"/>
  <c r="H189" i="20"/>
  <c r="H188" i="20"/>
  <c r="H187" i="20"/>
  <c r="H186" i="20"/>
  <c r="H185" i="20"/>
  <c r="H184" i="20"/>
  <c r="H183" i="20"/>
  <c r="H181" i="20"/>
  <c r="H180" i="20"/>
  <c r="H179" i="20"/>
  <c r="H178" i="20"/>
  <c r="H177" i="20"/>
  <c r="H176" i="20"/>
  <c r="H175" i="20"/>
  <c r="H174" i="20"/>
  <c r="H173" i="20"/>
  <c r="H172" i="20"/>
  <c r="H171" i="20"/>
  <c r="H169" i="20"/>
  <c r="H168" i="20"/>
  <c r="H167" i="20"/>
  <c r="H166" i="20"/>
  <c r="H165" i="20"/>
  <c r="H164" i="20"/>
  <c r="H163" i="20"/>
  <c r="H162" i="20"/>
  <c r="H161" i="20"/>
  <c r="H160" i="20"/>
  <c r="H159" i="20"/>
  <c r="H157" i="20"/>
  <c r="H156" i="20"/>
  <c r="H155" i="20"/>
  <c r="H154" i="20"/>
  <c r="H153" i="20"/>
  <c r="H152" i="20"/>
  <c r="H151" i="20"/>
  <c r="H150" i="20"/>
  <c r="H149" i="20"/>
  <c r="H148" i="20"/>
  <c r="H147" i="20"/>
  <c r="H145" i="20"/>
  <c r="H144" i="20"/>
  <c r="H143" i="20"/>
  <c r="H142" i="20"/>
  <c r="H141" i="20"/>
  <c r="H140" i="20"/>
  <c r="H139" i="20"/>
  <c r="H138" i="20"/>
  <c r="H137" i="20"/>
  <c r="H136" i="20"/>
  <c r="H135" i="20"/>
  <c r="H133" i="20"/>
  <c r="H132" i="20"/>
  <c r="H131" i="20"/>
  <c r="H130" i="20"/>
  <c r="H129" i="20"/>
  <c r="H128" i="20"/>
  <c r="H127" i="20"/>
  <c r="H126" i="20"/>
  <c r="H125" i="20"/>
  <c r="H124" i="20"/>
  <c r="H123" i="20"/>
  <c r="H121" i="20"/>
  <c r="H120" i="20"/>
  <c r="H119" i="20"/>
  <c r="H118" i="20"/>
  <c r="H117" i="20"/>
  <c r="H116" i="20"/>
  <c r="H115" i="20"/>
  <c r="H114" i="20"/>
  <c r="H113" i="20"/>
  <c r="H112" i="20"/>
  <c r="H111" i="20"/>
  <c r="H109" i="20"/>
  <c r="H108" i="20"/>
  <c r="H107" i="20"/>
  <c r="H106" i="20"/>
  <c r="H105" i="20"/>
  <c r="H104" i="20"/>
  <c r="H103" i="20"/>
  <c r="H102" i="20"/>
  <c r="H101" i="20"/>
  <c r="H100" i="20"/>
  <c r="H99" i="20"/>
  <c r="H97" i="20"/>
  <c r="H96" i="20"/>
  <c r="H95" i="20"/>
  <c r="H94" i="20"/>
  <c r="H93" i="20"/>
  <c r="H92" i="20"/>
  <c r="H91" i="20"/>
  <c r="H90" i="20"/>
  <c r="H89" i="20"/>
  <c r="H88" i="20"/>
  <c r="H87" i="20"/>
  <c r="H85" i="20"/>
  <c r="H84" i="20"/>
  <c r="H83" i="20"/>
  <c r="H82" i="20"/>
  <c r="H81" i="20"/>
  <c r="H80" i="20"/>
  <c r="H79" i="20"/>
  <c r="H78" i="20"/>
  <c r="H77" i="20"/>
  <c r="H76" i="20"/>
  <c r="H75" i="20"/>
  <c r="H73" i="20"/>
  <c r="H72" i="20"/>
  <c r="H71" i="20"/>
  <c r="H70" i="20"/>
  <c r="H69" i="20"/>
  <c r="H68" i="20"/>
  <c r="H67" i="20"/>
  <c r="H66" i="20"/>
  <c r="H65" i="20"/>
  <c r="H64" i="20"/>
  <c r="H63" i="20"/>
  <c r="J122" i="20"/>
  <c r="J121" i="20"/>
  <c r="J109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50" i="20"/>
  <c r="C50" i="20"/>
  <c r="C51" i="20"/>
  <c r="C52" i="20"/>
  <c r="C53" i="20"/>
  <c r="C54" i="20"/>
  <c r="C55" i="20"/>
  <c r="C56" i="20"/>
  <c r="C57" i="20"/>
  <c r="C58" i="20"/>
  <c r="C59" i="20"/>
  <c r="C60" i="20"/>
  <c r="C61" i="20"/>
  <c r="C62" i="20"/>
  <c r="C63" i="20"/>
  <c r="C64" i="20"/>
  <c r="C65" i="20"/>
  <c r="C66" i="20"/>
  <c r="C67" i="20"/>
  <c r="C68" i="20"/>
  <c r="C69" i="20"/>
  <c r="C70" i="20"/>
  <c r="C71" i="20"/>
  <c r="C72" i="20"/>
  <c r="C73" i="20"/>
  <c r="C74" i="20"/>
  <c r="C75" i="20"/>
  <c r="C76" i="20"/>
  <c r="C77" i="20"/>
  <c r="C78" i="20"/>
  <c r="C79" i="20"/>
  <c r="C80" i="20"/>
  <c r="C81" i="20"/>
  <c r="C82" i="20"/>
  <c r="C83" i="20"/>
  <c r="C84" i="20"/>
  <c r="C85" i="20"/>
  <c r="C86" i="20"/>
  <c r="C87" i="20"/>
  <c r="C88" i="20"/>
  <c r="C89" i="20"/>
  <c r="C90" i="20"/>
  <c r="C91" i="20"/>
  <c r="C92" i="20"/>
  <c r="C93" i="20"/>
  <c r="C94" i="20"/>
  <c r="C95" i="20"/>
  <c r="C96" i="20"/>
  <c r="C97" i="20"/>
  <c r="C98" i="20"/>
  <c r="J194" i="20"/>
  <c r="J193" i="20"/>
  <c r="J192" i="20"/>
  <c r="J191" i="20"/>
  <c r="J190" i="20"/>
  <c r="J189" i="20"/>
  <c r="J188" i="20"/>
  <c r="J187" i="20"/>
  <c r="J186" i="20"/>
  <c r="J185" i="20"/>
  <c r="J184" i="20"/>
  <c r="J182" i="20"/>
  <c r="J181" i="20"/>
  <c r="J180" i="20"/>
  <c r="J179" i="20"/>
  <c r="J178" i="20"/>
  <c r="J177" i="20"/>
  <c r="J176" i="20"/>
  <c r="J175" i="20"/>
  <c r="J174" i="20"/>
  <c r="J173" i="20"/>
  <c r="J172" i="20"/>
  <c r="J170" i="20"/>
  <c r="J169" i="20"/>
  <c r="J168" i="20"/>
  <c r="J167" i="20"/>
  <c r="J166" i="20"/>
  <c r="J165" i="20"/>
  <c r="J164" i="20"/>
  <c r="J163" i="20"/>
  <c r="J162" i="20"/>
  <c r="J161" i="20"/>
  <c r="J160" i="20"/>
  <c r="J158" i="20"/>
  <c r="J157" i="20"/>
  <c r="J156" i="20"/>
  <c r="J155" i="20"/>
  <c r="J154" i="20"/>
  <c r="J153" i="20"/>
  <c r="J152" i="20"/>
  <c r="J151" i="20"/>
  <c r="J150" i="20"/>
  <c r="J149" i="20"/>
  <c r="J148" i="20"/>
  <c r="J146" i="20"/>
  <c r="J145" i="20"/>
  <c r="J144" i="20"/>
  <c r="J143" i="20"/>
  <c r="J142" i="20"/>
  <c r="J141" i="20"/>
  <c r="J140" i="20"/>
  <c r="J139" i="20"/>
  <c r="J138" i="20"/>
  <c r="J137" i="20"/>
  <c r="J136" i="20"/>
  <c r="J133" i="20"/>
  <c r="J132" i="20"/>
  <c r="J131" i="20"/>
  <c r="J130" i="20"/>
  <c r="J129" i="20"/>
  <c r="J128" i="20"/>
  <c r="J127" i="20"/>
  <c r="J126" i="20"/>
  <c r="J125" i="20"/>
  <c r="J124" i="20"/>
  <c r="J123" i="20"/>
  <c r="J120" i="20"/>
  <c r="J119" i="20"/>
  <c r="J118" i="20"/>
  <c r="J117" i="20"/>
  <c r="J116" i="20"/>
  <c r="J115" i="20"/>
  <c r="J114" i="20"/>
  <c r="J113" i="20"/>
  <c r="J112" i="20"/>
  <c r="J111" i="20"/>
  <c r="J108" i="20"/>
  <c r="J107" i="20"/>
  <c r="J106" i="20"/>
  <c r="J105" i="20"/>
  <c r="J104" i="20"/>
  <c r="J103" i="20"/>
  <c r="J102" i="20"/>
  <c r="J101" i="20"/>
  <c r="J100" i="20"/>
  <c r="J99" i="20"/>
  <c r="J98" i="20"/>
  <c r="J49" i="20"/>
  <c r="J48" i="20"/>
  <c r="J47" i="20"/>
  <c r="J46" i="20"/>
  <c r="J45" i="20"/>
  <c r="J44" i="20"/>
  <c r="J43" i="20"/>
  <c r="J42" i="20"/>
  <c r="J41" i="20"/>
  <c r="J40" i="20"/>
  <c r="J39" i="20"/>
  <c r="J37" i="20"/>
  <c r="J36" i="20"/>
  <c r="J35" i="20"/>
  <c r="J34" i="20"/>
  <c r="J33" i="20"/>
  <c r="J32" i="20"/>
  <c r="J31" i="20"/>
  <c r="J30" i="20"/>
  <c r="J29" i="20"/>
  <c r="J28" i="20"/>
  <c r="J27" i="20"/>
  <c r="J25" i="20"/>
  <c r="J24" i="20"/>
  <c r="J23" i="20"/>
  <c r="J22" i="20"/>
  <c r="J21" i="20"/>
  <c r="J20" i="20"/>
  <c r="J19" i="20"/>
  <c r="J18" i="20"/>
  <c r="J17" i="20"/>
  <c r="J16" i="20"/>
  <c r="J15" i="20"/>
  <c r="H49" i="20" l="1"/>
  <c r="H48" i="20"/>
  <c r="H47" i="20"/>
  <c r="H46" i="20"/>
  <c r="H45" i="20"/>
  <c r="H44" i="20"/>
  <c r="H43" i="20"/>
  <c r="H42" i="20"/>
  <c r="H41" i="20"/>
  <c r="H40" i="20"/>
  <c r="H39" i="20"/>
  <c r="H37" i="20"/>
  <c r="H36" i="20"/>
  <c r="H35" i="20"/>
  <c r="H34" i="20"/>
  <c r="H33" i="20"/>
  <c r="H32" i="20"/>
  <c r="H31" i="20"/>
  <c r="H30" i="20"/>
  <c r="H29" i="20"/>
  <c r="H28" i="20"/>
  <c r="H27" i="20"/>
  <c r="H25" i="20"/>
  <c r="H24" i="20"/>
  <c r="H23" i="20"/>
  <c r="H22" i="20"/>
  <c r="H21" i="20"/>
  <c r="H20" i="20"/>
  <c r="H19" i="20"/>
  <c r="H18" i="20"/>
  <c r="H17" i="20"/>
  <c r="H16" i="20"/>
  <c r="H15" i="20"/>
  <c r="H4" i="20"/>
  <c r="H5" i="20"/>
  <c r="H6" i="20"/>
  <c r="H7" i="20"/>
  <c r="H8" i="20"/>
  <c r="H9" i="20"/>
  <c r="H10" i="20"/>
  <c r="H11" i="20"/>
  <c r="H12" i="20"/>
  <c r="H13" i="20"/>
  <c r="H3" i="20"/>
  <c r="C15" i="7" l="1"/>
  <c r="CN25" i="20"/>
  <c r="CN26" i="20"/>
  <c r="CN27" i="20"/>
  <c r="CN28" i="20"/>
  <c r="CN29" i="20"/>
  <c r="CN30" i="20"/>
  <c r="CN31" i="20"/>
  <c r="CN32" i="20"/>
  <c r="CN33" i="20"/>
  <c r="CN34" i="20"/>
  <c r="CN35" i="20"/>
  <c r="CN36" i="20"/>
  <c r="CN37" i="20"/>
  <c r="CN38" i="20"/>
  <c r="CN39" i="20"/>
  <c r="CN40" i="20"/>
  <c r="CN41" i="20"/>
  <c r="CN42" i="20"/>
  <c r="CN43" i="20"/>
  <c r="CN44" i="20"/>
  <c r="CN45" i="20"/>
  <c r="CN46" i="20"/>
  <c r="CN47" i="20"/>
  <c r="CN48" i="20"/>
  <c r="CN49" i="20"/>
  <c r="CN50" i="20"/>
  <c r="CN51" i="20"/>
  <c r="CN52" i="20"/>
  <c r="CN53" i="20"/>
  <c r="CN54" i="20"/>
  <c r="CN55" i="20"/>
  <c r="CN56" i="20"/>
  <c r="CN57" i="20"/>
  <c r="CN58" i="20"/>
  <c r="CN59" i="20"/>
  <c r="CN60" i="20"/>
  <c r="CN61" i="20"/>
  <c r="CN62" i="20"/>
  <c r="CN63" i="20"/>
  <c r="CN64" i="20"/>
  <c r="CN65" i="20"/>
  <c r="CN66" i="20"/>
  <c r="CN67" i="20"/>
  <c r="CN68" i="20"/>
  <c r="CN69" i="20"/>
  <c r="CN70" i="20"/>
  <c r="CN71" i="20"/>
  <c r="CN72" i="20"/>
  <c r="CN73" i="20"/>
  <c r="CN74" i="20"/>
  <c r="CN75" i="20"/>
  <c r="CN76" i="20"/>
  <c r="CN77" i="20"/>
  <c r="CN78" i="20"/>
  <c r="CN79" i="20"/>
  <c r="CN80" i="20"/>
  <c r="CN81" i="20"/>
  <c r="CN82" i="20"/>
  <c r="CN83" i="20"/>
  <c r="CN84" i="20"/>
  <c r="CN85" i="20"/>
  <c r="CN86" i="20"/>
  <c r="CN87" i="20"/>
  <c r="CN88" i="20"/>
  <c r="CN89" i="20"/>
  <c r="CN90" i="20"/>
  <c r="CN91" i="20"/>
  <c r="CN92" i="20"/>
  <c r="CN93" i="20"/>
  <c r="CN94" i="20"/>
  <c r="CN95" i="20"/>
  <c r="CN96" i="20"/>
  <c r="CN97" i="20"/>
  <c r="CN98" i="20"/>
  <c r="CN99" i="20"/>
  <c r="CN100" i="20"/>
  <c r="CN101" i="20"/>
  <c r="CN102" i="20"/>
  <c r="CN103" i="20"/>
  <c r="CN104" i="20"/>
  <c r="CN105" i="20"/>
  <c r="CN106" i="20"/>
  <c r="CN107" i="20"/>
  <c r="CN108" i="20"/>
  <c r="CN109" i="20"/>
  <c r="CN110" i="20"/>
  <c r="CN111" i="20"/>
  <c r="CN112" i="20"/>
  <c r="CN113" i="20"/>
  <c r="CN114" i="20"/>
  <c r="CN115" i="20"/>
  <c r="CN116" i="20"/>
  <c r="CN117" i="20"/>
  <c r="CN118" i="20"/>
  <c r="CN119" i="20"/>
  <c r="CN120" i="20"/>
  <c r="CN121" i="20"/>
  <c r="CN122" i="20"/>
  <c r="CN123" i="20"/>
  <c r="CN124" i="20"/>
  <c r="CN125" i="20"/>
  <c r="CN126" i="20"/>
  <c r="CN127" i="20"/>
  <c r="CN128" i="20"/>
  <c r="CN129" i="20"/>
  <c r="CN130" i="20"/>
  <c r="CN131" i="20"/>
  <c r="CN132" i="20"/>
  <c r="CN133" i="20"/>
  <c r="CN134" i="20"/>
  <c r="CN135" i="20"/>
  <c r="CN136" i="20"/>
  <c r="CN137" i="20"/>
  <c r="CN138" i="20"/>
  <c r="CN139" i="20"/>
  <c r="CN140" i="20"/>
  <c r="CN141" i="20"/>
  <c r="CN142" i="20"/>
  <c r="CN143" i="20"/>
  <c r="CN144" i="20"/>
  <c r="CN145" i="20"/>
  <c r="CN146" i="20"/>
  <c r="CN147" i="20"/>
  <c r="CN148" i="20"/>
  <c r="CN149" i="20"/>
  <c r="CN150" i="20"/>
  <c r="CN151" i="20"/>
  <c r="CN152" i="20"/>
  <c r="CN153" i="20"/>
  <c r="CN154" i="20"/>
  <c r="CN155" i="20"/>
  <c r="CN156" i="20"/>
  <c r="CN157" i="20"/>
  <c r="CN158" i="20"/>
  <c r="CN159" i="20"/>
  <c r="CN160" i="20"/>
  <c r="CN161" i="20"/>
  <c r="CN162" i="20"/>
  <c r="CN163" i="20"/>
  <c r="CN164" i="20"/>
  <c r="CN165" i="20"/>
  <c r="CN166" i="20"/>
  <c r="CN167" i="20"/>
  <c r="CN168" i="20"/>
  <c r="CN169" i="20"/>
  <c r="CN170" i="20"/>
  <c r="CN171" i="20"/>
  <c r="CN172" i="20"/>
  <c r="CN173" i="20"/>
  <c r="CN174" i="20"/>
  <c r="CN175" i="20"/>
  <c r="CN176" i="20"/>
  <c r="CN177" i="20"/>
  <c r="CN178" i="20"/>
  <c r="CN179" i="20"/>
  <c r="CN180" i="20"/>
  <c r="CN181" i="20"/>
  <c r="CN182" i="20"/>
  <c r="CN183" i="20"/>
  <c r="CN184" i="20"/>
  <c r="CN185" i="20"/>
  <c r="CN186" i="20"/>
  <c r="CN187" i="20"/>
  <c r="CN188" i="20"/>
  <c r="CN189" i="20"/>
  <c r="CN190" i="20"/>
  <c r="CN191" i="20"/>
  <c r="CN192" i="20"/>
  <c r="CN193" i="20"/>
  <c r="CN194" i="20"/>
  <c r="CN195" i="20"/>
  <c r="CN196" i="20"/>
  <c r="CN197" i="20"/>
  <c r="CN198" i="20"/>
  <c r="CN199" i="20"/>
  <c r="CN200" i="20"/>
  <c r="CN201" i="20"/>
  <c r="CN202" i="20"/>
  <c r="CN203" i="20"/>
  <c r="CN204" i="20"/>
  <c r="CN205" i="20"/>
  <c r="CN206" i="20"/>
  <c r="CN207" i="20"/>
  <c r="CN208" i="20"/>
  <c r="CN209" i="20"/>
  <c r="CN210" i="20"/>
  <c r="CN211" i="20"/>
  <c r="CN212" i="20"/>
  <c r="CN213" i="20"/>
  <c r="CN214" i="20"/>
  <c r="CN215" i="20"/>
  <c r="CN216" i="20"/>
  <c r="CN217" i="20"/>
  <c r="CN218" i="20"/>
  <c r="CN219" i="20"/>
  <c r="CN220" i="20"/>
  <c r="CN221" i="20"/>
  <c r="CN222" i="20"/>
  <c r="CN223" i="20"/>
  <c r="CN224" i="20"/>
  <c r="CN225" i="20"/>
  <c r="CN226" i="20"/>
  <c r="CN227" i="20"/>
  <c r="CN228" i="20"/>
  <c r="CN229" i="20"/>
  <c r="CN230" i="20"/>
  <c r="CN231" i="20"/>
  <c r="CN232" i="20"/>
  <c r="CN233" i="20"/>
  <c r="CN234" i="20"/>
  <c r="CN235" i="20"/>
  <c r="CN236" i="20"/>
  <c r="CN237" i="20"/>
  <c r="CN238" i="20"/>
  <c r="CN239" i="20"/>
  <c r="CN240" i="20"/>
  <c r="CN241" i="20"/>
  <c r="CN242" i="20"/>
  <c r="CN243" i="20"/>
  <c r="CN244" i="20"/>
  <c r="CN245" i="20"/>
  <c r="CN246" i="20"/>
  <c r="CN247" i="20"/>
  <c r="CN248" i="20"/>
  <c r="CN249" i="20"/>
  <c r="CN250" i="20"/>
  <c r="CN251" i="20"/>
  <c r="CN252" i="20"/>
  <c r="CN253" i="20"/>
  <c r="CN254" i="20"/>
  <c r="CN255" i="20"/>
  <c r="CN256" i="20"/>
  <c r="CN257" i="20"/>
  <c r="CN258" i="20"/>
  <c r="CN259" i="20"/>
  <c r="CN260" i="20"/>
  <c r="CN261" i="20"/>
  <c r="CN262" i="20"/>
  <c r="CN263" i="20"/>
  <c r="CN264" i="20"/>
  <c r="CN265" i="20"/>
  <c r="CN266" i="20"/>
  <c r="CN267" i="20"/>
  <c r="CN268" i="20"/>
  <c r="CN269" i="20"/>
  <c r="CN270" i="20"/>
  <c r="CN271" i="20"/>
  <c r="CN272" i="20"/>
  <c r="CN273" i="20"/>
  <c r="CN274" i="20"/>
  <c r="CN275" i="20"/>
  <c r="CN276" i="20"/>
  <c r="CN277" i="20"/>
  <c r="CN278" i="20"/>
  <c r="CN279" i="20"/>
  <c r="CN280" i="20"/>
  <c r="CN281" i="20"/>
  <c r="CN282" i="20"/>
  <c r="CN283" i="20"/>
  <c r="CN284" i="20"/>
  <c r="CN285" i="20"/>
  <c r="CN286" i="20"/>
  <c r="CN287" i="20"/>
  <c r="CN288" i="20"/>
  <c r="CN289" i="20"/>
  <c r="CN290" i="20"/>
  <c r="CN291" i="20"/>
  <c r="CN292" i="20"/>
  <c r="CN293" i="20"/>
  <c r="CN294" i="20"/>
  <c r="CN295" i="20"/>
  <c r="CN296" i="20"/>
  <c r="CN297" i="20"/>
  <c r="CN298" i="20"/>
  <c r="CN299" i="20"/>
  <c r="CN300" i="20"/>
  <c r="CN301" i="20"/>
  <c r="CN302" i="20"/>
  <c r="CN303" i="20"/>
  <c r="CN304" i="20"/>
  <c r="CN305" i="20"/>
  <c r="CN306" i="20"/>
  <c r="CN307" i="20"/>
  <c r="CN308" i="20"/>
  <c r="CN309" i="20"/>
  <c r="CN310" i="20"/>
  <c r="CN311" i="20"/>
  <c r="CN312" i="20"/>
  <c r="CN313" i="20"/>
  <c r="CN314" i="20"/>
  <c r="CN315" i="20"/>
  <c r="CN316" i="20"/>
  <c r="CN317" i="20"/>
  <c r="CN318" i="20"/>
  <c r="CN319" i="20"/>
  <c r="CN320" i="20"/>
  <c r="CN321" i="20"/>
  <c r="CN322" i="20"/>
  <c r="CN323" i="20"/>
  <c r="CN324" i="20"/>
  <c r="CN325" i="20"/>
  <c r="CN326" i="20"/>
  <c r="CN327" i="20"/>
  <c r="CN328" i="20"/>
  <c r="CN329" i="20"/>
  <c r="CN330" i="20"/>
  <c r="CN331" i="20"/>
  <c r="CN332" i="20"/>
  <c r="CN333" i="20"/>
  <c r="CN334" i="20"/>
  <c r="CN335" i="20"/>
  <c r="CN336" i="20"/>
  <c r="CN337" i="20"/>
  <c r="CN338" i="20"/>
  <c r="CN339" i="20"/>
  <c r="CN340" i="20"/>
  <c r="CN341" i="20"/>
  <c r="CN342" i="20"/>
  <c r="CN343" i="20"/>
  <c r="CN344" i="20"/>
  <c r="CN345" i="20"/>
  <c r="CN346" i="20"/>
  <c r="CN347" i="20"/>
  <c r="CN348" i="20"/>
  <c r="CN349" i="20"/>
  <c r="CN350" i="20"/>
  <c r="CN351" i="20"/>
  <c r="CN352" i="20"/>
  <c r="CN353" i="20"/>
  <c r="CN354" i="20"/>
  <c r="CN4" i="20"/>
  <c r="CN5" i="20"/>
  <c r="CN6" i="20"/>
  <c r="CN7" i="20"/>
  <c r="CN8" i="20"/>
  <c r="CN9" i="20"/>
  <c r="CN10" i="20"/>
  <c r="CN11" i="20"/>
  <c r="CN12" i="20"/>
  <c r="CN13" i="20"/>
  <c r="CN14" i="20"/>
  <c r="CN15" i="20"/>
  <c r="CN16" i="20"/>
  <c r="CN17" i="20"/>
  <c r="CN18" i="20"/>
  <c r="CN19" i="20"/>
  <c r="CN20" i="20"/>
  <c r="CN21" i="20"/>
  <c r="CN22" i="20"/>
  <c r="CN23" i="20"/>
  <c r="CN24" i="20"/>
  <c r="CN3" i="20"/>
  <c r="CJ113" i="20"/>
  <c r="CJ114" i="20"/>
  <c r="CJ115" i="20"/>
  <c r="CJ116" i="20"/>
  <c r="CJ117" i="20"/>
  <c r="CJ118" i="20"/>
  <c r="CJ119" i="20"/>
  <c r="CJ120" i="20"/>
  <c r="CJ121" i="20"/>
  <c r="CJ122" i="20"/>
  <c r="CJ123" i="20"/>
  <c r="CJ124" i="20"/>
  <c r="CJ125" i="20"/>
  <c r="CJ126" i="20"/>
  <c r="CJ127" i="20"/>
  <c r="CJ128" i="20"/>
  <c r="CJ129" i="20"/>
  <c r="CJ130" i="20"/>
  <c r="CJ131" i="20"/>
  <c r="CJ132" i="20"/>
  <c r="CJ133" i="20"/>
  <c r="CJ134" i="20"/>
  <c r="CJ135" i="20"/>
  <c r="CJ136" i="20"/>
  <c r="CJ137" i="20"/>
  <c r="CJ138" i="20"/>
  <c r="CJ139" i="20"/>
  <c r="CJ140" i="20"/>
  <c r="CJ141" i="20"/>
  <c r="CJ142" i="20"/>
  <c r="CJ143" i="20"/>
  <c r="CJ144" i="20"/>
  <c r="CJ145" i="20"/>
  <c r="CJ146" i="20"/>
  <c r="CJ147" i="20"/>
  <c r="CJ148" i="20"/>
  <c r="CJ149" i="20"/>
  <c r="CJ150" i="20"/>
  <c r="CJ151" i="20"/>
  <c r="CJ152" i="20"/>
  <c r="CJ153" i="20"/>
  <c r="CJ154" i="20"/>
  <c r="CJ155" i="20"/>
  <c r="CJ156" i="20"/>
  <c r="CJ157" i="20"/>
  <c r="CJ158" i="20"/>
  <c r="CJ159" i="20"/>
  <c r="CJ160" i="20"/>
  <c r="CJ161" i="20"/>
  <c r="CJ162" i="20"/>
  <c r="CJ163" i="20"/>
  <c r="CJ164" i="20"/>
  <c r="CJ165" i="20"/>
  <c r="CJ166" i="20"/>
  <c r="CJ167" i="20"/>
  <c r="CJ168" i="20"/>
  <c r="CJ169" i="20"/>
  <c r="CJ170" i="20"/>
  <c r="CJ171" i="20"/>
  <c r="CJ172" i="20"/>
  <c r="CJ173" i="20"/>
  <c r="CJ174" i="20"/>
  <c r="CJ175" i="20"/>
  <c r="CJ176" i="20"/>
  <c r="CJ177" i="20"/>
  <c r="CJ178" i="20"/>
  <c r="CJ179" i="20"/>
  <c r="CJ180" i="20"/>
  <c r="CJ181" i="20"/>
  <c r="CJ182" i="20"/>
  <c r="CJ183" i="20"/>
  <c r="CJ184" i="20"/>
  <c r="CJ185" i="20"/>
  <c r="CJ186" i="20"/>
  <c r="CJ187" i="20"/>
  <c r="CJ188" i="20"/>
  <c r="CJ189" i="20"/>
  <c r="CJ190" i="20"/>
  <c r="CJ191" i="20"/>
  <c r="CJ192" i="20"/>
  <c r="CJ193" i="20"/>
  <c r="CJ194" i="20"/>
  <c r="CJ195" i="20"/>
  <c r="CJ196" i="20"/>
  <c r="CJ197" i="20"/>
  <c r="CJ198" i="20"/>
  <c r="CJ199" i="20"/>
  <c r="CJ200" i="20"/>
  <c r="CJ201" i="20"/>
  <c r="CJ202" i="20"/>
  <c r="CJ203" i="20"/>
  <c r="CJ204" i="20"/>
  <c r="CJ205" i="20"/>
  <c r="CJ206" i="20"/>
  <c r="CJ207" i="20"/>
  <c r="CJ208" i="20"/>
  <c r="CJ209" i="20"/>
  <c r="CJ210" i="20"/>
  <c r="CJ211" i="20"/>
  <c r="CJ212" i="20"/>
  <c r="CJ213" i="20"/>
  <c r="CJ214" i="20"/>
  <c r="CJ215" i="20"/>
  <c r="CJ216" i="20"/>
  <c r="CJ217" i="20"/>
  <c r="CJ218" i="20"/>
  <c r="CJ219" i="20"/>
  <c r="CJ220" i="20"/>
  <c r="CJ221" i="20"/>
  <c r="CJ222" i="20"/>
  <c r="CJ70" i="20"/>
  <c r="CJ71" i="20"/>
  <c r="CJ72" i="20"/>
  <c r="CJ73" i="20"/>
  <c r="CJ74" i="20"/>
  <c r="CJ75" i="20"/>
  <c r="CJ76" i="20"/>
  <c r="CJ77" i="20"/>
  <c r="CJ78" i="20"/>
  <c r="CJ79" i="20"/>
  <c r="CJ80" i="20"/>
  <c r="CJ81" i="20"/>
  <c r="CJ82" i="20"/>
  <c r="CJ83" i="20"/>
  <c r="CJ84" i="20"/>
  <c r="CJ85" i="20"/>
  <c r="CJ86" i="20"/>
  <c r="CJ87" i="20"/>
  <c r="CJ88" i="20"/>
  <c r="CJ89" i="20"/>
  <c r="CJ90" i="20"/>
  <c r="CJ69" i="20"/>
  <c r="CJ48" i="20"/>
  <c r="CJ49" i="20"/>
  <c r="CJ50" i="20"/>
  <c r="CJ51" i="20"/>
  <c r="CJ52" i="20"/>
  <c r="CJ53" i="20"/>
  <c r="CJ54" i="20"/>
  <c r="CJ55" i="20"/>
  <c r="CJ56" i="20"/>
  <c r="CJ57" i="20"/>
  <c r="CJ58" i="20"/>
  <c r="CJ59" i="20"/>
  <c r="CJ60" i="20"/>
  <c r="CJ61" i="20"/>
  <c r="CJ62" i="20"/>
  <c r="CJ63" i="20"/>
  <c r="CJ64" i="20"/>
  <c r="CJ65" i="20"/>
  <c r="CJ66" i="20"/>
  <c r="CJ67" i="20"/>
  <c r="CJ68" i="20"/>
  <c r="CJ47" i="20"/>
  <c r="CJ312" i="20"/>
  <c r="CJ313" i="20"/>
  <c r="CJ314" i="20"/>
  <c r="CJ315" i="20"/>
  <c r="CJ316" i="20"/>
  <c r="CJ317" i="20"/>
  <c r="CJ318" i="20"/>
  <c r="CJ319" i="20"/>
  <c r="CJ320" i="20"/>
  <c r="CJ321" i="20"/>
  <c r="CJ322" i="20"/>
  <c r="CJ323" i="20"/>
  <c r="CJ324" i="20"/>
  <c r="CJ325" i="20"/>
  <c r="CJ326" i="20"/>
  <c r="CJ327" i="20"/>
  <c r="CJ328" i="20"/>
  <c r="CJ329" i="20"/>
  <c r="CJ330" i="20"/>
  <c r="CJ331" i="20"/>
  <c r="CJ332" i="20"/>
  <c r="CJ333" i="20"/>
  <c r="CJ334" i="20"/>
  <c r="CJ335" i="20"/>
  <c r="CJ336" i="20"/>
  <c r="CJ337" i="20"/>
  <c r="CJ338" i="20"/>
  <c r="CJ339" i="20"/>
  <c r="CJ340" i="20"/>
  <c r="CJ341" i="20"/>
  <c r="CJ342" i="20"/>
  <c r="CJ343" i="20"/>
  <c r="CJ344" i="20"/>
  <c r="CJ345" i="20"/>
  <c r="CJ346" i="20"/>
  <c r="CJ347" i="20"/>
  <c r="CJ348" i="20"/>
  <c r="CJ349" i="20"/>
  <c r="CJ350" i="20"/>
  <c r="CJ351" i="20"/>
  <c r="CJ352" i="20"/>
  <c r="CJ353" i="20"/>
  <c r="CJ354" i="20"/>
  <c r="CJ26" i="20"/>
  <c r="CJ27" i="20"/>
  <c r="CJ28" i="20"/>
  <c r="CJ29" i="20"/>
  <c r="CJ30" i="20"/>
  <c r="CJ31" i="20"/>
  <c r="CJ32" i="20"/>
  <c r="CJ33" i="20"/>
  <c r="CJ34" i="20"/>
  <c r="CJ35" i="20"/>
  <c r="CJ36" i="20"/>
  <c r="CJ37" i="20"/>
  <c r="CJ38" i="20"/>
  <c r="CJ39" i="20"/>
  <c r="CJ40" i="20"/>
  <c r="CJ41" i="20"/>
  <c r="CJ42" i="20"/>
  <c r="CJ43" i="20"/>
  <c r="CJ44" i="20"/>
  <c r="CJ45" i="20"/>
  <c r="CJ46" i="20"/>
  <c r="CJ91" i="20"/>
  <c r="CJ92" i="20"/>
  <c r="CJ93" i="20"/>
  <c r="CJ94" i="20"/>
  <c r="CJ95" i="20"/>
  <c r="CJ96" i="20"/>
  <c r="CJ97" i="20"/>
  <c r="CJ98" i="20"/>
  <c r="CJ99" i="20"/>
  <c r="CJ100" i="20"/>
  <c r="CJ101" i="20"/>
  <c r="CJ102" i="20"/>
  <c r="CJ103" i="20"/>
  <c r="CJ104" i="20"/>
  <c r="CJ105" i="20"/>
  <c r="CJ106" i="20"/>
  <c r="CJ107" i="20"/>
  <c r="CJ108" i="20"/>
  <c r="CJ109" i="20"/>
  <c r="CJ110" i="20"/>
  <c r="CJ111" i="20"/>
  <c r="CJ112" i="20"/>
  <c r="CJ223" i="20"/>
  <c r="CJ224" i="20"/>
  <c r="CJ225" i="20"/>
  <c r="CJ226" i="20"/>
  <c r="CJ227" i="20"/>
  <c r="CJ228" i="20"/>
  <c r="CJ229" i="20"/>
  <c r="CJ230" i="20"/>
  <c r="CJ231" i="20"/>
  <c r="CJ232" i="20"/>
  <c r="CJ233" i="20"/>
  <c r="CJ234" i="20"/>
  <c r="CJ235" i="20"/>
  <c r="CJ236" i="20"/>
  <c r="CJ237" i="20"/>
  <c r="CJ238" i="20"/>
  <c r="CJ239" i="20"/>
  <c r="CJ240" i="20"/>
  <c r="CJ241" i="20"/>
  <c r="CJ242" i="20"/>
  <c r="CJ243" i="20"/>
  <c r="CJ244" i="20"/>
  <c r="CJ245" i="20"/>
  <c r="CJ246" i="20"/>
  <c r="CJ247" i="20"/>
  <c r="CJ248" i="20"/>
  <c r="CJ249" i="20"/>
  <c r="CJ250" i="20"/>
  <c r="CJ251" i="20"/>
  <c r="CJ252" i="20"/>
  <c r="CJ253" i="20"/>
  <c r="CJ254" i="20"/>
  <c r="CJ255" i="20"/>
  <c r="CJ256" i="20"/>
  <c r="CJ257" i="20"/>
  <c r="CJ258" i="20"/>
  <c r="CJ259" i="20"/>
  <c r="CJ260" i="20"/>
  <c r="CJ261" i="20"/>
  <c r="CJ262" i="20"/>
  <c r="CJ263" i="20"/>
  <c r="CJ264" i="20"/>
  <c r="CJ265" i="20"/>
  <c r="CJ266" i="20"/>
  <c r="CJ267" i="20"/>
  <c r="CJ268" i="20"/>
  <c r="CJ269" i="20"/>
  <c r="CJ270" i="20"/>
  <c r="CJ271" i="20"/>
  <c r="CJ272" i="20"/>
  <c r="CJ273" i="20"/>
  <c r="CJ274" i="20"/>
  <c r="CJ275" i="20"/>
  <c r="CJ276" i="20"/>
  <c r="CJ277" i="20"/>
  <c r="CJ278" i="20"/>
  <c r="CJ279" i="20"/>
  <c r="CJ280" i="20"/>
  <c r="CJ281" i="20"/>
  <c r="CJ282" i="20"/>
  <c r="CJ283" i="20"/>
  <c r="CJ284" i="20"/>
  <c r="CJ285" i="20"/>
  <c r="CJ286" i="20"/>
  <c r="CJ287" i="20"/>
  <c r="CJ288" i="20"/>
  <c r="CJ289" i="20"/>
  <c r="CJ290" i="20"/>
  <c r="CJ291" i="20"/>
  <c r="CJ292" i="20"/>
  <c r="CJ293" i="20"/>
  <c r="CJ294" i="20"/>
  <c r="CJ295" i="20"/>
  <c r="CJ296" i="20"/>
  <c r="CJ297" i="20"/>
  <c r="CJ298" i="20"/>
  <c r="CJ299" i="20"/>
  <c r="CJ300" i="20"/>
  <c r="CJ301" i="20"/>
  <c r="CJ302" i="20"/>
  <c r="CJ303" i="20"/>
  <c r="CJ304" i="20"/>
  <c r="CJ305" i="20"/>
  <c r="CJ306" i="20"/>
  <c r="CJ307" i="20"/>
  <c r="CJ308" i="20"/>
  <c r="CJ309" i="20"/>
  <c r="CJ310" i="20"/>
  <c r="CJ311" i="20"/>
  <c r="CJ25" i="20"/>
  <c r="CJ14" i="20"/>
  <c r="CJ15" i="20"/>
  <c r="CJ16" i="20"/>
  <c r="CJ17" i="20"/>
  <c r="CJ18" i="20"/>
  <c r="CJ19" i="20"/>
  <c r="CJ20" i="20"/>
  <c r="CJ21" i="20"/>
  <c r="CJ22" i="20"/>
  <c r="CJ23" i="20"/>
  <c r="CJ24" i="20"/>
  <c r="CJ4" i="20"/>
  <c r="CJ5" i="20"/>
  <c r="CJ6" i="20"/>
  <c r="CJ7" i="20"/>
  <c r="CJ8" i="20"/>
  <c r="CJ9" i="20"/>
  <c r="CJ10" i="20"/>
  <c r="CJ11" i="20"/>
  <c r="CJ12" i="20"/>
  <c r="CJ13" i="20"/>
  <c r="CJ3" i="20"/>
  <c r="C193" i="20"/>
  <c r="C145" i="22" l="1"/>
  <c r="C144" i="22"/>
  <c r="C143" i="22"/>
  <c r="C142" i="22"/>
  <c r="C141" i="22"/>
  <c r="C140" i="22"/>
  <c r="C139" i="22"/>
  <c r="C138" i="22"/>
  <c r="C137" i="22"/>
  <c r="C136" i="22"/>
  <c r="C134" i="22"/>
  <c r="C133" i="22"/>
  <c r="C132" i="22"/>
  <c r="C131" i="22"/>
  <c r="C130" i="22"/>
  <c r="C129" i="22"/>
  <c r="C128" i="22"/>
  <c r="C127" i="22"/>
  <c r="C126" i="22"/>
  <c r="C125" i="22"/>
  <c r="C124" i="22"/>
  <c r="C122" i="22"/>
  <c r="C121" i="22"/>
  <c r="C120" i="22"/>
  <c r="C119" i="22"/>
  <c r="C118" i="22"/>
  <c r="C117" i="22"/>
  <c r="C116" i="22"/>
  <c r="C115" i="22"/>
  <c r="C114" i="22"/>
  <c r="C113" i="22"/>
  <c r="C112" i="22"/>
  <c r="C110" i="22"/>
  <c r="C109" i="22"/>
  <c r="C108" i="22"/>
  <c r="C107" i="22"/>
  <c r="C106" i="22"/>
  <c r="C105" i="22"/>
  <c r="C104" i="22"/>
  <c r="C103" i="22"/>
  <c r="C102" i="22"/>
  <c r="C101" i="22"/>
  <c r="C100" i="22"/>
  <c r="C98" i="22"/>
  <c r="C97" i="22"/>
  <c r="C96" i="22"/>
  <c r="C95" i="22"/>
  <c r="C94" i="22"/>
  <c r="C93" i="22"/>
  <c r="C92" i="22"/>
  <c r="C91" i="22"/>
  <c r="C90" i="22"/>
  <c r="C89" i="22"/>
  <c r="C88" i="22"/>
  <c r="C86" i="22"/>
  <c r="C85" i="22"/>
  <c r="C84" i="22"/>
  <c r="C83" i="22"/>
  <c r="C82" i="22"/>
  <c r="C81" i="22"/>
  <c r="C80" i="22"/>
  <c r="C79" i="22"/>
  <c r="C78" i="22"/>
  <c r="C77" i="22"/>
  <c r="C76" i="22"/>
  <c r="C74" i="22"/>
  <c r="C73" i="22"/>
  <c r="C72" i="22"/>
  <c r="C71" i="22"/>
  <c r="C70" i="22"/>
  <c r="C69" i="22"/>
  <c r="C68" i="22"/>
  <c r="C67" i="22"/>
  <c r="C66" i="22"/>
  <c r="C65" i="22"/>
  <c r="C64" i="22"/>
  <c r="C62" i="22"/>
  <c r="C61" i="22"/>
  <c r="C60" i="22"/>
  <c r="C59" i="22"/>
  <c r="C58" i="22"/>
  <c r="C57" i="22"/>
  <c r="C56" i="22"/>
  <c r="C55" i="22"/>
  <c r="C54" i="22"/>
  <c r="C53" i="22"/>
  <c r="C52" i="22"/>
  <c r="C50" i="22"/>
  <c r="C49" i="22"/>
  <c r="C48" i="22"/>
  <c r="C47" i="22"/>
  <c r="C46" i="22"/>
  <c r="C45" i="22"/>
  <c r="C44" i="22"/>
  <c r="C43" i="22"/>
  <c r="C42" i="22"/>
  <c r="C41" i="22"/>
  <c r="C40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5" i="22"/>
  <c r="CD24" i="22"/>
  <c r="C24" i="22"/>
  <c r="CD23" i="22"/>
  <c r="C23" i="22"/>
  <c r="CD22" i="22"/>
  <c r="C22" i="22"/>
  <c r="CD21" i="22"/>
  <c r="AG21" i="22"/>
  <c r="C21" i="22"/>
  <c r="CD20" i="22"/>
  <c r="AG20" i="22"/>
  <c r="C20" i="22"/>
  <c r="CD19" i="22"/>
  <c r="AG19" i="22"/>
  <c r="C19" i="22"/>
  <c r="CD18" i="22"/>
  <c r="AG18" i="22"/>
  <c r="C18" i="22"/>
  <c r="CD17" i="22"/>
  <c r="AG17" i="22"/>
  <c r="C17" i="22"/>
  <c r="CD16" i="22"/>
  <c r="AG16" i="22"/>
  <c r="C16" i="22"/>
  <c r="CD15" i="22"/>
  <c r="AG15" i="22"/>
  <c r="C15" i="22"/>
  <c r="CD14" i="22"/>
  <c r="AG14" i="22"/>
  <c r="CD13" i="22"/>
  <c r="AS13" i="22"/>
  <c r="AR13" i="22"/>
  <c r="AQ13" i="22"/>
  <c r="AP13" i="22"/>
  <c r="AO13" i="22"/>
  <c r="AL13" i="22"/>
  <c r="AK13" i="22"/>
  <c r="AJ13" i="22"/>
  <c r="AG13" i="22"/>
  <c r="J13" i="22"/>
  <c r="C13" i="22"/>
  <c r="CD12" i="22"/>
  <c r="AT12" i="22"/>
  <c r="AS12" i="22"/>
  <c r="AR12" i="22"/>
  <c r="AQ12" i="22"/>
  <c r="AP12" i="22"/>
  <c r="AO12" i="22"/>
  <c r="AL12" i="22"/>
  <c r="AK12" i="22"/>
  <c r="AJ12" i="22"/>
  <c r="AG12" i="22"/>
  <c r="W12" i="22"/>
  <c r="J12" i="22"/>
  <c r="C12" i="22"/>
  <c r="CD11" i="22"/>
  <c r="AT11" i="22"/>
  <c r="AS11" i="22"/>
  <c r="AR11" i="22"/>
  <c r="AQ11" i="22"/>
  <c r="AP11" i="22"/>
  <c r="AO11" i="22"/>
  <c r="AK11" i="22"/>
  <c r="AJ11" i="22"/>
  <c r="AG11" i="22"/>
  <c r="W11" i="22"/>
  <c r="J11" i="22"/>
  <c r="C11" i="22"/>
  <c r="CD10" i="22"/>
  <c r="AR10" i="22"/>
  <c r="AQ10" i="22"/>
  <c r="AP10" i="22"/>
  <c r="AO10" i="22"/>
  <c r="AL10" i="22"/>
  <c r="AK10" i="22"/>
  <c r="AJ10" i="22"/>
  <c r="AG10" i="22"/>
  <c r="J10" i="22"/>
  <c r="C10" i="22"/>
  <c r="DA9" i="22"/>
  <c r="CZ9" i="22"/>
  <c r="CY9" i="22"/>
  <c r="CS9" i="22"/>
  <c r="CR9" i="22"/>
  <c r="CQ9" i="22"/>
  <c r="CD9" i="22"/>
  <c r="AT9" i="22"/>
  <c r="AS9" i="22"/>
  <c r="AR9" i="22"/>
  <c r="AQ9" i="22"/>
  <c r="AP9" i="22"/>
  <c r="AO9" i="22"/>
  <c r="AL9" i="22"/>
  <c r="AK9" i="22"/>
  <c r="AJ9" i="22"/>
  <c r="AG9" i="22"/>
  <c r="J9" i="22"/>
  <c r="C9" i="22"/>
  <c r="DA8" i="22"/>
  <c r="CZ8" i="22"/>
  <c r="CY8" i="22"/>
  <c r="CS8" i="22"/>
  <c r="CR8" i="22"/>
  <c r="CQ8" i="22"/>
  <c r="CD8" i="22"/>
  <c r="AT8" i="22"/>
  <c r="AS8" i="22"/>
  <c r="AR8" i="22"/>
  <c r="AQ8" i="22"/>
  <c r="AP8" i="22"/>
  <c r="AO8" i="22"/>
  <c r="AL8" i="22"/>
  <c r="AK8" i="22"/>
  <c r="AJ8" i="22"/>
  <c r="AG8" i="22"/>
  <c r="W8" i="22"/>
  <c r="J8" i="22"/>
  <c r="C8" i="22"/>
  <c r="DA7" i="22"/>
  <c r="CZ7" i="22"/>
  <c r="CY7" i="22"/>
  <c r="CS7" i="22"/>
  <c r="CR7" i="22"/>
  <c r="CQ7" i="22"/>
  <c r="CD7" i="22"/>
  <c r="AT7" i="22"/>
  <c r="AS7" i="22"/>
  <c r="AR7" i="22"/>
  <c r="AQ7" i="22"/>
  <c r="AP7" i="22"/>
  <c r="AO7" i="22"/>
  <c r="AL7" i="22"/>
  <c r="AK7" i="22"/>
  <c r="AJ7" i="22"/>
  <c r="AG7" i="22"/>
  <c r="W7" i="22"/>
  <c r="J7" i="22"/>
  <c r="C7" i="22"/>
  <c r="DA6" i="22"/>
  <c r="CZ6" i="22"/>
  <c r="CY6" i="22"/>
  <c r="CS6" i="22"/>
  <c r="CR6" i="22"/>
  <c r="CQ6" i="22"/>
  <c r="CD6" i="22"/>
  <c r="AT6" i="22"/>
  <c r="AS6" i="22"/>
  <c r="AR6" i="22"/>
  <c r="AQ6" i="22"/>
  <c r="AP6" i="22"/>
  <c r="AO6" i="22"/>
  <c r="AL6" i="22"/>
  <c r="AK6" i="22"/>
  <c r="AJ6" i="22"/>
  <c r="AG6" i="22"/>
  <c r="J6" i="22"/>
  <c r="C6" i="22"/>
  <c r="DA5" i="22"/>
  <c r="CZ5" i="22"/>
  <c r="CY5" i="22"/>
  <c r="CV5" i="22"/>
  <c r="CS5" i="22"/>
  <c r="CR5" i="22"/>
  <c r="CQ5" i="22"/>
  <c r="CD5" i="22"/>
  <c r="AT5" i="22"/>
  <c r="AS5" i="22"/>
  <c r="AR5" i="22"/>
  <c r="AQ5" i="22"/>
  <c r="AP5" i="22"/>
  <c r="AO5" i="22"/>
  <c r="AL5" i="22"/>
  <c r="AK5" i="22"/>
  <c r="AJ5" i="22"/>
  <c r="AG5" i="22"/>
  <c r="AC5" i="22"/>
  <c r="J5" i="22"/>
  <c r="C5" i="22"/>
  <c r="DA4" i="22"/>
  <c r="CZ4" i="22"/>
  <c r="CY4" i="22"/>
  <c r="CV4" i="22"/>
  <c r="CS4" i="22"/>
  <c r="CR4" i="22"/>
  <c r="CQ4" i="22"/>
  <c r="CD4" i="22"/>
  <c r="AT4" i="22"/>
  <c r="AS4" i="22"/>
  <c r="AR4" i="22"/>
  <c r="AQ4" i="22"/>
  <c r="AP4" i="22"/>
  <c r="AO4" i="22"/>
  <c r="AL4" i="22"/>
  <c r="AK4" i="22"/>
  <c r="AJ4" i="22"/>
  <c r="AG4" i="22"/>
  <c r="AC4" i="22"/>
  <c r="W4" i="22"/>
  <c r="J4" i="22"/>
  <c r="C4" i="22"/>
  <c r="DA3" i="22"/>
  <c r="CZ3" i="22"/>
  <c r="CY3" i="22"/>
  <c r="CV3" i="22"/>
  <c r="CS3" i="22"/>
  <c r="CR3" i="22"/>
  <c r="CQ3" i="22"/>
  <c r="CJ3" i="22"/>
  <c r="CD3" i="22"/>
  <c r="CA3" i="22"/>
  <c r="AT3" i="22"/>
  <c r="AS3" i="22"/>
  <c r="AR3" i="22"/>
  <c r="AQ3" i="22"/>
  <c r="AP3" i="22"/>
  <c r="AO3" i="22"/>
  <c r="AL3" i="22"/>
  <c r="AK3" i="22"/>
  <c r="AJ3" i="22"/>
  <c r="AG3" i="22"/>
  <c r="AC3" i="22"/>
  <c r="W3" i="22"/>
  <c r="J3" i="22"/>
  <c r="C3" i="22"/>
  <c r="J3" i="20" l="1"/>
  <c r="J4" i="20"/>
  <c r="J5" i="20"/>
  <c r="J6" i="20"/>
  <c r="J7" i="20"/>
  <c r="J8" i="20"/>
  <c r="J9" i="20"/>
  <c r="J10" i="20"/>
  <c r="J11" i="20"/>
  <c r="J12" i="20"/>
  <c r="J13" i="20"/>
  <c r="C192" i="20"/>
  <c r="C191" i="20"/>
  <c r="C190" i="20"/>
  <c r="C189" i="20"/>
  <c r="C188" i="20"/>
  <c r="C187" i="20"/>
  <c r="C186" i="20"/>
  <c r="C185" i="20"/>
  <c r="C184" i="20"/>
  <c r="C183" i="20"/>
  <c r="C181" i="20"/>
  <c r="C180" i="20"/>
  <c r="C179" i="20"/>
  <c r="C178" i="20"/>
  <c r="C177" i="20"/>
  <c r="C176" i="20"/>
  <c r="C175" i="20"/>
  <c r="C174" i="20"/>
  <c r="C173" i="20"/>
  <c r="C172" i="20"/>
  <c r="C171" i="20"/>
  <c r="C169" i="20"/>
  <c r="C168" i="20"/>
  <c r="C167" i="20"/>
  <c r="C166" i="20"/>
  <c r="C165" i="20"/>
  <c r="C164" i="20"/>
  <c r="C163" i="20"/>
  <c r="C162" i="20"/>
  <c r="C161" i="20"/>
  <c r="C160" i="20"/>
  <c r="C159" i="20"/>
  <c r="C157" i="20"/>
  <c r="C156" i="20"/>
  <c r="C155" i="20"/>
  <c r="C154" i="20"/>
  <c r="C153" i="20"/>
  <c r="C152" i="20"/>
  <c r="C151" i="20"/>
  <c r="C150" i="20"/>
  <c r="C149" i="20"/>
  <c r="C148" i="20"/>
  <c r="C147" i="20"/>
  <c r="C145" i="20"/>
  <c r="C144" i="20"/>
  <c r="C143" i="20"/>
  <c r="C142" i="20"/>
  <c r="C141" i="20"/>
  <c r="C140" i="20"/>
  <c r="C139" i="20"/>
  <c r="C138" i="20"/>
  <c r="C137" i="20"/>
  <c r="C136" i="20"/>
  <c r="C135" i="20"/>
  <c r="C133" i="20"/>
  <c r="C132" i="20"/>
  <c r="C131" i="20"/>
  <c r="C130" i="20"/>
  <c r="C129" i="20"/>
  <c r="C128" i="20"/>
  <c r="C127" i="20"/>
  <c r="C126" i="20"/>
  <c r="C125" i="20"/>
  <c r="C124" i="20"/>
  <c r="C123" i="20"/>
  <c r="C121" i="20"/>
  <c r="C120" i="20"/>
  <c r="C119" i="20"/>
  <c r="C118" i="20"/>
  <c r="C117" i="20"/>
  <c r="C116" i="20"/>
  <c r="C115" i="20"/>
  <c r="C114" i="20"/>
  <c r="C113" i="20"/>
  <c r="C112" i="20"/>
  <c r="C111" i="20"/>
  <c r="C109" i="20"/>
  <c r="C108" i="20"/>
  <c r="C107" i="20"/>
  <c r="C106" i="20"/>
  <c r="C105" i="20"/>
  <c r="C104" i="20"/>
  <c r="C103" i="20"/>
  <c r="C102" i="20"/>
  <c r="C101" i="20"/>
  <c r="C100" i="20"/>
  <c r="C99" i="20"/>
  <c r="C49" i="20"/>
  <c r="C48" i="20"/>
  <c r="C47" i="20"/>
  <c r="C46" i="20"/>
  <c r="C45" i="20"/>
  <c r="C44" i="20"/>
  <c r="C43" i="20"/>
  <c r="C42" i="20"/>
  <c r="C41" i="20"/>
  <c r="C40" i="20"/>
  <c r="C39" i="20"/>
  <c r="C37" i="20"/>
  <c r="C36" i="20"/>
  <c r="C35" i="20"/>
  <c r="C34" i="20"/>
  <c r="C33" i="20"/>
  <c r="C32" i="20"/>
  <c r="C31" i="20"/>
  <c r="C30" i="20"/>
  <c r="C29" i="20"/>
  <c r="C28" i="20"/>
  <c r="C27" i="20"/>
  <c r="C25" i="20"/>
  <c r="C24" i="20"/>
  <c r="C23" i="20"/>
  <c r="C22" i="20"/>
  <c r="C21" i="20"/>
  <c r="C20" i="20"/>
  <c r="C19" i="20"/>
  <c r="C18" i="20"/>
  <c r="C17" i="20"/>
  <c r="C16" i="20"/>
  <c r="C15" i="20"/>
  <c r="CH3" i="20" l="1"/>
  <c r="AE3" i="20" l="1"/>
  <c r="AE7" i="20"/>
  <c r="AE6" i="20"/>
  <c r="AE5" i="20"/>
  <c r="AE4" i="20"/>
  <c r="AE21" i="20"/>
  <c r="AE20" i="20"/>
  <c r="AE19" i="20"/>
  <c r="AE18" i="20"/>
  <c r="AE17" i="20"/>
  <c r="AE15" i="20"/>
  <c r="AE12" i="20"/>
  <c r="AE11" i="20"/>
  <c r="AE9" i="20"/>
  <c r="AE8" i="20" l="1"/>
  <c r="AE10" i="20"/>
  <c r="AE13" i="20"/>
  <c r="AE14" i="20"/>
  <c r="AE16" i="20"/>
  <c r="C16" i="7" l="1"/>
  <c r="D16" i="7"/>
  <c r="C17" i="7"/>
  <c r="D17" i="7"/>
  <c r="C18" i="7"/>
  <c r="D18" i="7"/>
  <c r="C19" i="7"/>
  <c r="D19" i="7"/>
  <c r="C20" i="7"/>
  <c r="D20" i="7"/>
  <c r="C21" i="7"/>
  <c r="D21" i="7"/>
  <c r="C22" i="7"/>
  <c r="D22" i="7"/>
  <c r="C23" i="7"/>
  <c r="D23" i="7"/>
  <c r="C24" i="7"/>
  <c r="D24" i="7"/>
  <c r="C25" i="7"/>
  <c r="D25" i="7"/>
  <c r="C26" i="7"/>
  <c r="D26" i="7"/>
  <c r="C27" i="7"/>
  <c r="D27" i="7"/>
  <c r="C28" i="7"/>
  <c r="D28" i="7"/>
  <c r="C29" i="7"/>
  <c r="D29" i="7"/>
  <c r="C30" i="7"/>
  <c r="D30" i="7"/>
  <c r="C31" i="7"/>
  <c r="D31" i="7"/>
  <c r="C32" i="7"/>
  <c r="D32" i="7"/>
  <c r="C33" i="7"/>
  <c r="D33" i="7"/>
  <c r="C34" i="7"/>
  <c r="D34" i="7"/>
  <c r="C35" i="7"/>
  <c r="D35" i="7"/>
  <c r="C36" i="7"/>
  <c r="D36" i="7"/>
  <c r="D15" i="7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15" i="12"/>
  <c r="F14" i="11"/>
  <c r="C15" i="11"/>
  <c r="C16" i="11"/>
  <c r="C17" i="11"/>
  <c r="C18" i="11"/>
  <c r="C19" i="11"/>
  <c r="C20" i="11"/>
  <c r="C21" i="11"/>
  <c r="C22" i="11"/>
  <c r="C23" i="11"/>
  <c r="C24" i="11"/>
  <c r="C14" i="11"/>
  <c r="Q15" i="8"/>
  <c r="R15" i="8"/>
  <c r="Q16" i="8"/>
  <c r="R16" i="8"/>
  <c r="Q17" i="8"/>
  <c r="R17" i="8"/>
  <c r="Q18" i="8"/>
  <c r="R18" i="8"/>
  <c r="Q19" i="8"/>
  <c r="R19" i="8"/>
  <c r="Q20" i="8"/>
  <c r="R20" i="8"/>
  <c r="Q21" i="8"/>
  <c r="R21" i="8"/>
  <c r="Q22" i="8"/>
  <c r="R22" i="8"/>
  <c r="Q23" i="8"/>
  <c r="R23" i="8"/>
  <c r="Q24" i="8"/>
  <c r="R24" i="8"/>
  <c r="Q25" i="8"/>
  <c r="R25" i="8"/>
  <c r="P16" i="8"/>
  <c r="P17" i="8"/>
  <c r="P18" i="8"/>
  <c r="P19" i="8"/>
  <c r="P20" i="8"/>
  <c r="P21" i="8"/>
  <c r="P22" i="8"/>
  <c r="P23" i="8"/>
  <c r="P24" i="8"/>
  <c r="P25" i="8"/>
  <c r="P15" i="8"/>
  <c r="E24" i="8"/>
  <c r="E23" i="8"/>
  <c r="E21" i="8"/>
  <c r="E16" i="8"/>
  <c r="D17" i="8"/>
  <c r="D25" i="8"/>
  <c r="D24" i="8"/>
  <c r="D23" i="8"/>
  <c r="D22" i="8"/>
  <c r="D21" i="8"/>
  <c r="D20" i="8"/>
  <c r="D19" i="8"/>
  <c r="D18" i="8"/>
  <c r="D15" i="8"/>
  <c r="E15" i="8"/>
  <c r="D16" i="8"/>
  <c r="E17" i="8"/>
  <c r="E18" i="8"/>
  <c r="E19" i="8"/>
  <c r="E20" i="8"/>
  <c r="E22" i="8"/>
  <c r="E25" i="8"/>
  <c r="C25" i="8"/>
  <c r="C22" i="8"/>
  <c r="C17" i="8"/>
  <c r="C18" i="8"/>
  <c r="C19" i="8"/>
  <c r="C20" i="8"/>
  <c r="C21" i="8"/>
  <c r="C23" i="8"/>
  <c r="C24" i="8"/>
  <c r="C16" i="8"/>
  <c r="C15" i="8"/>
  <c r="C16" i="21"/>
  <c r="C17" i="21"/>
  <c r="C18" i="21"/>
  <c r="C19" i="21"/>
  <c r="C20" i="21"/>
  <c r="C21" i="21"/>
  <c r="C22" i="21"/>
  <c r="C23" i="21"/>
  <c r="C24" i="21"/>
  <c r="C25" i="21"/>
  <c r="C15" i="21"/>
  <c r="C21" i="5"/>
  <c r="C20" i="5"/>
  <c r="D14" i="5"/>
  <c r="D15" i="4"/>
  <c r="D14" i="4"/>
  <c r="E25" i="4"/>
  <c r="E24" i="4"/>
  <c r="F24" i="4"/>
  <c r="D25" i="4"/>
  <c r="D24" i="4"/>
  <c r="E20" i="4"/>
  <c r="E19" i="4"/>
  <c r="F19" i="4"/>
  <c r="D20" i="4"/>
  <c r="D19" i="4"/>
  <c r="D15" i="5" l="1"/>
  <c r="I16" i="3"/>
  <c r="I18" i="3"/>
  <c r="I24" i="3"/>
  <c r="I20" i="3"/>
  <c r="I23" i="3"/>
  <c r="I19" i="3"/>
  <c r="I15" i="3"/>
  <c r="I22" i="3"/>
  <c r="I14" i="3"/>
  <c r="I21" i="3"/>
  <c r="I17" i="3"/>
  <c r="C13" i="20" l="1"/>
  <c r="C12" i="20"/>
  <c r="C11" i="20"/>
  <c r="C10" i="20"/>
  <c r="C9" i="20"/>
  <c r="C8" i="20"/>
  <c r="C7" i="20"/>
  <c r="C6" i="20"/>
  <c r="C5" i="20"/>
  <c r="C4" i="20"/>
  <c r="C3" i="20"/>
  <c r="C14" i="19"/>
  <c r="C15" i="19"/>
  <c r="C16" i="19"/>
  <c r="C17" i="19"/>
  <c r="C18" i="19"/>
  <c r="C19" i="19"/>
  <c r="C20" i="19"/>
  <c r="C21" i="19"/>
  <c r="C22" i="19"/>
  <c r="C23" i="19"/>
  <c r="C24" i="19"/>
  <c r="C4" i="19"/>
  <c r="C5" i="19"/>
  <c r="C6" i="19"/>
  <c r="C7" i="19"/>
  <c r="C8" i="19"/>
  <c r="C9" i="19"/>
  <c r="C10" i="19"/>
  <c r="C11" i="19"/>
  <c r="C12" i="19"/>
  <c r="C13" i="19"/>
  <c r="C3" i="19"/>
  <c r="D16" i="3" l="1"/>
  <c r="E14" i="3"/>
  <c r="E16" i="3"/>
  <c r="D14" i="3"/>
  <c r="C16" i="3"/>
  <c r="C15" i="3"/>
  <c r="D15" i="3"/>
  <c r="E15" i="3"/>
  <c r="C24" i="3"/>
  <c r="E24" i="3"/>
  <c r="D24" i="3"/>
  <c r="D17" i="3"/>
  <c r="C17" i="3"/>
  <c r="E17" i="3"/>
  <c r="D21" i="3"/>
  <c r="C21" i="3"/>
  <c r="E21" i="3"/>
  <c r="C19" i="3"/>
  <c r="D19" i="3"/>
  <c r="E19" i="3"/>
  <c r="C23" i="3"/>
  <c r="D23" i="3"/>
  <c r="E23" i="3"/>
  <c r="D20" i="3"/>
  <c r="E20" i="3"/>
  <c r="C20" i="3"/>
  <c r="D18" i="3"/>
  <c r="E18" i="3"/>
  <c r="C18" i="3"/>
  <c r="D22" i="3"/>
  <c r="E22" i="3"/>
  <c r="C22" i="3"/>
  <c r="C14" i="3"/>
  <c r="H9" i="3" l="1"/>
  <c r="B9" i="3"/>
  <c r="E10" i="11" l="1"/>
  <c r="B10" i="6"/>
  <c r="B10" i="7" l="1"/>
  <c r="B11" i="15" l="1"/>
  <c r="E11" i="13" l="1"/>
  <c r="B11" i="13"/>
  <c r="B10" i="5" l="1"/>
  <c r="E11" i="12" l="1"/>
  <c r="B11" i="12"/>
  <c r="B10" i="11" l="1"/>
  <c r="G11" i="9" l="1"/>
  <c r="B11" i="9"/>
  <c r="O9" i="8" l="1"/>
  <c r="G9" i="8"/>
  <c r="B9" i="8"/>
  <c r="B9" i="4" l="1"/>
</calcChain>
</file>

<file path=xl/sharedStrings.xml><?xml version="1.0" encoding="utf-8"?>
<sst xmlns="http://schemas.openxmlformats.org/spreadsheetml/2006/main" count="5118" uniqueCount="990">
  <si>
    <t>PLATINUM</t>
  </si>
  <si>
    <t>Preço</t>
  </si>
  <si>
    <t>Selecione o pacote:</t>
  </si>
  <si>
    <t>Preços em R$</t>
  </si>
  <si>
    <t>CARTA</t>
  </si>
  <si>
    <t>MFD/Estampa: 8015-2
Chancela: 8016-0</t>
  </si>
  <si>
    <t>MFD/Estampa: 8027-6
Chancela: 8025-0</t>
  </si>
  <si>
    <t>MFD/Estampa: 8029-2
Chancela: 8028-4</t>
  </si>
  <si>
    <t>Mais de 100 até 150</t>
  </si>
  <si>
    <t>Mais de 150 até 200</t>
  </si>
  <si>
    <t>Mais de 200 até 250</t>
  </si>
  <si>
    <t>Mais de 250 até 300</t>
  </si>
  <si>
    <t>Mais de 300 até 350</t>
  </si>
  <si>
    <t>Mais de 350 até 400</t>
  </si>
  <si>
    <t>Mais de 400 até 450</t>
  </si>
  <si>
    <t>Mais de 450 até 500</t>
  </si>
  <si>
    <t>Serviços Adicionais</t>
  </si>
  <si>
    <t>Até 20</t>
  </si>
  <si>
    <t>Mais de 20 até 50</t>
  </si>
  <si>
    <t>Mais de 50 até 100</t>
  </si>
  <si>
    <t>Carta</t>
  </si>
  <si>
    <t>Carta Registrada</t>
  </si>
  <si>
    <t>Carta Registrada + AR</t>
  </si>
  <si>
    <t>Peso (g)</t>
  </si>
  <si>
    <t>Página adicional</t>
  </si>
  <si>
    <t>Quantidade de Páginas</t>
  </si>
  <si>
    <t>Serviços/ Itens inclusos no preço</t>
  </si>
  <si>
    <t>a) Captação eletrônica dos dados da mensagem</t>
  </si>
  <si>
    <t>b) Tratamento de dados</t>
  </si>
  <si>
    <t>c) Produção da mensagem</t>
  </si>
  <si>
    <t>d) Autoenvelopamento da mensagem</t>
  </si>
  <si>
    <t>e) Fraqueamento da mensagem</t>
  </si>
  <si>
    <t>f) Postagem da mensagem</t>
  </si>
  <si>
    <t>g) Encaminhamento e tratamento da mensagem em âmbito nacional</t>
  </si>
  <si>
    <t>h) Distribuição da mensagem</t>
  </si>
  <si>
    <t>Serviços opcionais (não inclusos no preço)</t>
  </si>
  <si>
    <t>Informações Complementares</t>
  </si>
  <si>
    <t>a) Mensagens monocromáticas impressas na cor preta e suas tonalidades (cinza, etc)</t>
  </si>
  <si>
    <t>b) Mensagens produzidas em folhas tamanho A4.</t>
  </si>
  <si>
    <t>c) Mesangens autoenvelopadas com até 5 (cinco) folhas.</t>
  </si>
  <si>
    <t>d) Limite máximo de folhas por mensagem produzida: 5</t>
  </si>
  <si>
    <t>b) Tratamento de dados e informações da mensagem</t>
  </si>
  <si>
    <t>d) Envelopamento/ Autoenvelopamento da mensagem</t>
  </si>
  <si>
    <t>i) Registro Nacional</t>
  </si>
  <si>
    <t>j) Substrato físico de impressão (papel) e envelopes</t>
  </si>
  <si>
    <t>a) Mão Própria (MP): consultar Tabela de Preços e Tarifas de Serviços Nacionais.</t>
  </si>
  <si>
    <t>Indenizações</t>
  </si>
  <si>
    <t>1) Por extravio, espoliação ou avaria (total ou parcial):</t>
  </si>
  <si>
    <t>Devolução dos preços postais e serviços adicionais pagos e valor relativo à indenização constante na Tabela de Preços e</t>
  </si>
  <si>
    <t>Tarifas de Serviços Nacionais, vigentes na data de solicitação de pagamento da indenização.</t>
  </si>
  <si>
    <t>2) Por atraso na entrega:</t>
  </si>
  <si>
    <t>Devolução de 10% do valor da postagem. Os valores referentes aos serviços adicionais adquiridos não serão devolvidos.</t>
  </si>
  <si>
    <t>a) Mensagens monocromáticas impressas na cor preta e suas tonalidades (cinza, etc).</t>
  </si>
  <si>
    <t>c) Mensagens autoenvelopadas com até 5 (cinco) folhas.</t>
  </si>
  <si>
    <t>d) A partir de 6 (seis) folhas será realizada inserção em envelope padrão.</t>
  </si>
  <si>
    <t>e) Limite máximo de folhas por mensagem produzida: 100</t>
  </si>
  <si>
    <t>c) Produção da mensagem e do AR Digital</t>
  </si>
  <si>
    <t>i) Digitalização do AR Digital e entrega da imagem digitalizada</t>
  </si>
  <si>
    <t>j) Armazenamento lógico e físico do AR Digital por 30 dias</t>
  </si>
  <si>
    <t>k) Registro Nacional</t>
  </si>
  <si>
    <t>l) Aviso de Recebimento Digital</t>
  </si>
  <si>
    <t>m) Substrato físico de impressão (papel) e envelopes</t>
  </si>
  <si>
    <t>TELEGRAMA</t>
  </si>
  <si>
    <t>Meio de Acesso</t>
  </si>
  <si>
    <t>Telegrama</t>
  </si>
  <si>
    <t>Agência</t>
  </si>
  <si>
    <t>Balcão</t>
  </si>
  <si>
    <t>Telefone</t>
  </si>
  <si>
    <t>Internet</t>
  </si>
  <si>
    <t>Via Internet</t>
  </si>
  <si>
    <t>V-POST</t>
  </si>
  <si>
    <t>Folhas por objeto</t>
  </si>
  <si>
    <t>Páginas por objeto</t>
  </si>
  <si>
    <t>Até 1</t>
  </si>
  <si>
    <t>Até 2</t>
  </si>
  <si>
    <t>2 a 5</t>
  </si>
  <si>
    <t>3 a 10</t>
  </si>
  <si>
    <t>6 a 10</t>
  </si>
  <si>
    <t>11 a 20</t>
  </si>
  <si>
    <t>11 a 15</t>
  </si>
  <si>
    <t>21 a 30</t>
  </si>
  <si>
    <t>16 a 20</t>
  </si>
  <si>
    <t>31 a 40</t>
  </si>
  <si>
    <t>21 a 25</t>
  </si>
  <si>
    <t>41 a 50</t>
  </si>
  <si>
    <t>26 a 30</t>
  </si>
  <si>
    <t>51 a 60</t>
  </si>
  <si>
    <t>31 a 35</t>
  </si>
  <si>
    <t>61 a 70</t>
  </si>
  <si>
    <t>36 a 40</t>
  </si>
  <si>
    <t>71 a 80</t>
  </si>
  <si>
    <t>41 a 45</t>
  </si>
  <si>
    <t>81 a 90</t>
  </si>
  <si>
    <t>46 a 50</t>
  </si>
  <si>
    <t>91 a 100</t>
  </si>
  <si>
    <t>51 a 55</t>
  </si>
  <si>
    <t>101 a 110</t>
  </si>
  <si>
    <t>56 a 60</t>
  </si>
  <si>
    <t>111 a 120</t>
  </si>
  <si>
    <t>61 a 65</t>
  </si>
  <si>
    <t>121 a 130</t>
  </si>
  <si>
    <t>66 a 70</t>
  </si>
  <si>
    <t>131 a 140</t>
  </si>
  <si>
    <t>71 a 75</t>
  </si>
  <si>
    <t>141 a 150</t>
  </si>
  <si>
    <t>76 a 80</t>
  </si>
  <si>
    <t>151 a 160</t>
  </si>
  <si>
    <t>81 a 85</t>
  </si>
  <si>
    <t>161 a 170</t>
  </si>
  <si>
    <t>86 a 90</t>
  </si>
  <si>
    <t>171 a 180</t>
  </si>
  <si>
    <t>Informações Complementares:</t>
  </si>
  <si>
    <t>a) A unidade de tarifação será página;</t>
  </si>
  <si>
    <t>b) Produção somente monocromática - Impressão na cor preta e suas tonalidades (ex: cinza);</t>
  </si>
  <si>
    <t>c) Mensagens produzidas em folhas tamanho A4;</t>
  </si>
  <si>
    <t>d) Produção de objetos de 1 folha com impressão dos dois lados do papel;</t>
  </si>
  <si>
    <t>e) Produção de objetos com mais de 1 folha somente com impressão em um dos lados do papel;</t>
  </si>
  <si>
    <t>f) Preço do serviço cobrado pelo código 12629.</t>
  </si>
  <si>
    <t>Serviços agregados (inclusos nos preços):</t>
  </si>
  <si>
    <t>a) Tratamento de dados e informações;</t>
  </si>
  <si>
    <t>b) Autoenvelopamento de objetos compostos por 1 folha;</t>
  </si>
  <si>
    <t>c) Inserção em envelope fornecido pelo cliente para objetos compostos de 1 a 90 folhas.</t>
  </si>
  <si>
    <t>Serviços Adcionais (não inclusos nos preços):</t>
  </si>
  <si>
    <t>a) Mão Própria (MP) (Código: 02): consultar Tabela de Preços e Tarifas de Serviços Nacionais.</t>
  </si>
  <si>
    <t>Cópia de Telegrama</t>
  </si>
  <si>
    <t>Mais de 500 até 550</t>
  </si>
  <si>
    <t>Mais de 550 até 600</t>
  </si>
  <si>
    <t>Mais de 600 até 650</t>
  </si>
  <si>
    <t>Mais de 650 até 700</t>
  </si>
  <si>
    <t>Mais de 700 até 750</t>
  </si>
  <si>
    <t>Mais de 750 até 800</t>
  </si>
  <si>
    <t>Mais de 800 até 850</t>
  </si>
  <si>
    <t>Mais de 850 até 900</t>
  </si>
  <si>
    <t>Mais de 900 até 950</t>
  </si>
  <si>
    <t>Mais de 950 até 1000</t>
  </si>
  <si>
    <t>kg ou fração adicional até 10 Kg</t>
  </si>
  <si>
    <t>SERVIÇOS ADICIONAIS POSTAIS E OUTROS</t>
  </si>
  <si>
    <t>1. REGISTRO NACIONAL À VISTA</t>
  </si>
  <si>
    <t>12. VALOR DECLARADO MÁXIMO NACIONAL - Encomendas</t>
  </si>
  <si>
    <t xml:space="preserve">  - PAC e Reembolso Postal (a partir de 22/08/2016)</t>
  </si>
  <si>
    <t>3. REGISTRO NACIONAL A FATURAR</t>
  </si>
  <si>
    <t xml:space="preserve">  - Demais Encomendas</t>
  </si>
  <si>
    <t>13. MULTA POR OMISSÃO DE VALOR DECLARADO</t>
  </si>
  <si>
    <t>5. MÃO PRÓPRIA (À VISTA E A FATURAR)</t>
  </si>
  <si>
    <t>14. ACHADOS E PERDIDOS</t>
  </si>
  <si>
    <t xml:space="preserve">  - INCLUÍDO O REGISTRO Á VISTA</t>
  </si>
  <si>
    <t>15. INDENIZAÇÃO - Mensagem/Marketing Direto (1º PPCC)</t>
  </si>
  <si>
    <t xml:space="preserve">  - INCLUÍDO O REGISTRO A FATURAR</t>
  </si>
  <si>
    <t>16. Serviços relacionados ao Cadastro de Pessoas Físicas - CPF (10/10/2015)</t>
  </si>
  <si>
    <t>6. AVISO DE RECEBIMENTO À VISTA</t>
  </si>
  <si>
    <t>17. ARMAZENAGEM (Por Kg ou fração por dia)</t>
  </si>
  <si>
    <t xml:space="preserve">  - INCLUÍDO O REGISTRO MÓDICO À VISTA</t>
  </si>
  <si>
    <t>18 . Cota Mínima de Faturamento - Contratos Telemáticos (21/02/2017)</t>
  </si>
  <si>
    <t>Isento</t>
  </si>
  <si>
    <t xml:space="preserve">  - INCLUÍDO O REGISTRO NACIONAL À VISTA</t>
  </si>
  <si>
    <t>19. Cota Mínima Serviços Telemáticos postados Via Internet (Carta e Telegrama)</t>
  </si>
  <si>
    <t>7. AVISO DE RECEBIMENTO A FATURAR</t>
  </si>
  <si>
    <t>20. Cota Mínima de Faturamento - Contratos Regionais Especiais (06/04/2016)</t>
  </si>
  <si>
    <t xml:space="preserve">  - INCLUÍDO O REGISTRO MÓDICO A FATURAR</t>
  </si>
  <si>
    <t>21. Cota Mínima de Faturamento - Contratos Nacionais Especiais (06/04/2016)</t>
  </si>
  <si>
    <t xml:space="preserve">  - INCLUÍDO O REGISTRO NACIANAL A FATURAR</t>
  </si>
  <si>
    <t>22. Cota Mínima de Faturamento - Serviço FAC (09/03/2007)</t>
  </si>
  <si>
    <t>8. AVISO DE RECEBIMENTO DIGITAL</t>
  </si>
  <si>
    <t>23. Cota Mínima de Faturamento - Mala Direta Postal (15/01/2012)</t>
  </si>
  <si>
    <t>9. POSTA RESTANTE PEDIDA</t>
  </si>
  <si>
    <t>24. Cota Mínima de Faturamento - Mala Direta Básica e Impresso a Faturar</t>
  </si>
  <si>
    <t>10. VALOR DECLARADO MÁXIMO NACIONAL</t>
  </si>
  <si>
    <t xml:space="preserve">  - Mensal</t>
  </si>
  <si>
    <r>
      <t xml:space="preserve">  - Serviços de Mensagem </t>
    </r>
    <r>
      <rPr>
        <i/>
        <sz val="10"/>
        <rFont val="Arial"/>
        <family val="2"/>
      </rPr>
      <t>(01.10.2016)</t>
    </r>
    <r>
      <rPr>
        <sz val="10"/>
        <rFont val="Arial"/>
        <family val="2"/>
      </rPr>
      <t xml:space="preserve"> e Marketing Direto </t>
    </r>
    <r>
      <rPr>
        <i/>
        <sz val="10"/>
        <rFont val="Arial"/>
        <family val="2"/>
      </rPr>
      <t>(28.10.2019)</t>
    </r>
  </si>
  <si>
    <t xml:space="preserve">  - Anual (03/09/2012)</t>
  </si>
  <si>
    <t>11. VALOR DECLARADO:</t>
  </si>
  <si>
    <t>26. Cota Mínima de Faturamento - Serviços de Resposta (30/07/2008)</t>
  </si>
  <si>
    <t>27. TRANSCRIÇÃO-BRAILLE</t>
  </si>
  <si>
    <t>Descrição</t>
  </si>
  <si>
    <t>2. REGISTRO MÓDICO¹ À VISTA</t>
  </si>
  <si>
    <t>4. REGISTRO MÓDICO¹ A FATURAR</t>
  </si>
  <si>
    <r>
      <t xml:space="preserve">¹ </t>
    </r>
    <r>
      <rPr>
        <b/>
        <sz val="11"/>
        <color theme="1"/>
        <rFont val="Calibri"/>
        <family val="2"/>
        <scheme val="minor"/>
      </rPr>
      <t>REGISTRO MÓDICO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rFont val="Arial"/>
        <family val="2"/>
      </rPr>
      <t>- Livros de maneira geral, postados por qualquer pessoa física ou jurídica, e Material Didático em geral postado por Escola de Ensino por correspondência e destinados a seus alunos.</t>
    </r>
  </si>
  <si>
    <t>25. Cota mínima de Faturamento - Cartas (30/07/2008)²</t>
  </si>
  <si>
    <t>² Obs.: Para os clientes que contrataram a Política Comercial, deverão ser observadas as contrapartidas específicas para cada pacote.</t>
  </si>
  <si>
    <t>Obs: Aos objetos com peso superior a 500g, serão aplicadas as mesmas condições de VALOR e prestação do SEDEX.</t>
  </si>
  <si>
    <t>SERVIÇOS ADICIONAIS E OUTROS</t>
  </si>
  <si>
    <t>2% sobre o valor do objeto</t>
  </si>
  <si>
    <t xml:space="preserve"> - Carta, FAC, Remessa Econômica, Remessa Expressa, Mala Direta e Impresso</t>
  </si>
  <si>
    <t>1132-0</t>
  </si>
  <si>
    <t>1136-3</t>
  </si>
  <si>
    <t>1140-1</t>
  </si>
  <si>
    <t>1131-2</t>
  </si>
  <si>
    <t>1135-5</t>
  </si>
  <si>
    <t>1139-8</t>
  </si>
  <si>
    <t>IMPRESSO</t>
  </si>
  <si>
    <t>FAC SIMPLES</t>
  </si>
  <si>
    <t>LOCAL</t>
  </si>
  <si>
    <t>ESTADUAL</t>
  </si>
  <si>
    <t>NACIONAL</t>
  </si>
  <si>
    <t>a) Códigos de Serviço FAC SIMPLES:</t>
  </si>
  <si>
    <t>8410-7 - FAC SIMPLES LOCAL</t>
  </si>
  <si>
    <t xml:space="preserve">8409-3 - FAC SIMPLES ESTADUAL </t>
  </si>
  <si>
    <t>8408-5 - FAC SIMPLES NACIONAL</t>
  </si>
  <si>
    <t>FAC REGISTRADO</t>
  </si>
  <si>
    <t>FAC REGISTRADO COM AR</t>
  </si>
  <si>
    <t>8407-7</t>
  </si>
  <si>
    <t>8406-9</t>
  </si>
  <si>
    <t>8405-0</t>
  </si>
  <si>
    <t>8403-4</t>
  </si>
  <si>
    <t>8402-6</t>
  </si>
  <si>
    <t>8401-8</t>
  </si>
  <si>
    <t>2.2 Informações Complementares:</t>
  </si>
  <si>
    <t>b) Códigos de Serviço FAC REGISTRADO e FAC REGISTRADO COM AR:</t>
  </si>
  <si>
    <t xml:space="preserve">8407-7 - FAC REGISTRADO LOCAL </t>
  </si>
  <si>
    <t>8406-9 - FAC REGISTRADO ESTADUAL</t>
  </si>
  <si>
    <t>8405-0 - FAC REGISTRADO NACIONAL</t>
  </si>
  <si>
    <t>8403-4 - FAC REGISTRADO LOCAL COM AR</t>
  </si>
  <si>
    <t>8402-6 - FAC REGISTRADO ESTADUAL COM AR</t>
  </si>
  <si>
    <t>8401-8 - FAC REGISTRADO NACIONAL COM AR</t>
  </si>
  <si>
    <t>FAC SIMPLES SEM PRÉ-REQUISITO</t>
  </si>
  <si>
    <t>SEM 1 PRÉ-REQUISITO</t>
  </si>
  <si>
    <t>SEM 2 PRÉ-REQUISITOS</t>
  </si>
  <si>
    <t>SEM 3 PRÉ-REQUISITOS</t>
  </si>
  <si>
    <t>SEM 4 PRÉ-REQUISITOS</t>
  </si>
  <si>
    <t>SEM 5 PRÉ-REQUISITOS</t>
  </si>
  <si>
    <t>FAC REGISTRADO SEM PRÉ-REQUISITO</t>
  </si>
  <si>
    <t>SEM PRÉ-REQUISITO</t>
  </si>
  <si>
    <t>FAC REGISTRADO COM AR SEM PRÉ-REQUISITO</t>
  </si>
  <si>
    <t>a) Para o FAC Registrado, poderão ser utilizados os serviços adicionais de Mão Própria (Entrega ao Próprio Destinatário) e de Valor Declarado, cujos preços estão definidos na Tarifa de Preços e Tarifas de Serviços Nacionais.</t>
  </si>
  <si>
    <t>FAC COM INCONSISTÊNCIA</t>
  </si>
  <si>
    <t>SIMPLES</t>
  </si>
  <si>
    <t>REGISTRADO</t>
  </si>
  <si>
    <t>REGISTRADO COM AR</t>
  </si>
  <si>
    <t>a) Códigos somente utilizados quando identificadas inconsistências na carga postada (Tarifa de Carta).</t>
  </si>
  <si>
    <t>b) Códigos de Serviço FAC COM INCONSISTÊNCIA (SIMPLES, REGISTRADO e REGISTRADO COM AR):</t>
  </si>
  <si>
    <t xml:space="preserve">8469-7 - FAC SIMPLES COM INCONSISTÊNCIA </t>
  </si>
  <si>
    <t>8470-0 - FAC REGISTRADO COM INCONSISTÊNCIA</t>
  </si>
  <si>
    <t>8472-7 - FAC REGISTRADO COM AR COM INCONSISTÊNCIA</t>
  </si>
  <si>
    <t>8410-7</t>
  </si>
  <si>
    <t>8409-3</t>
  </si>
  <si>
    <t>8408-5</t>
  </si>
  <si>
    <t>8469-7</t>
  </si>
  <si>
    <t>8470-0</t>
  </si>
  <si>
    <t>8472-7</t>
  </si>
  <si>
    <t>-</t>
  </si>
  <si>
    <t>Mais de 950 até 1.000</t>
  </si>
  <si>
    <t>a) Exigência mínima de 50 objetos por lote de postagem.</t>
  </si>
  <si>
    <t>MALA DIRETA ENDEREÇADA VAREJO</t>
  </si>
  <si>
    <t>Preço por Milheiro ou Fração</t>
  </si>
  <si>
    <t>MALA DIRETA NÃO ENDEREÇADA</t>
  </si>
  <si>
    <t>Faixas de Peso (g)</t>
  </si>
  <si>
    <t>Preço (R$)</t>
  </si>
  <si>
    <t>CARTA-RESPOSTA</t>
  </si>
  <si>
    <t xml:space="preserve">CARTÃO-RESPOSTA </t>
  </si>
  <si>
    <t>1201-7 CARTA-RESPOSTA</t>
  </si>
  <si>
    <t>1202-5 CARTA-RESPOSTA TAXA PAGA</t>
  </si>
  <si>
    <t>Mais  de 20  até  50</t>
  </si>
  <si>
    <t>Mais de 50   até 100</t>
  </si>
  <si>
    <t>Kg adicional ou fração</t>
  </si>
  <si>
    <t>Até    20</t>
  </si>
  <si>
    <t>DEVOLUÇÃO FÍSICA</t>
  </si>
  <si>
    <t>1472-9 DEVOLUÇÃO FÍSICA</t>
  </si>
  <si>
    <t>1548-2 DEVOLUÇÃO FÍSICA ESTAMPA DIGITAL</t>
  </si>
  <si>
    <t>Códigos:</t>
  </si>
  <si>
    <t>Fonado </t>
  </si>
  <si>
    <t>Serviços</t>
  </si>
  <si>
    <t>Pedido de Confirmação de Entrega (PC)</t>
  </si>
  <si>
    <t>PREÇO</t>
  </si>
  <si>
    <t>E-DNE BÁSICO</t>
  </si>
  <si>
    <t>E-DNE MASTER</t>
  </si>
  <si>
    <t>Item</t>
  </si>
  <si>
    <t>Renovação Trimestral (8569-3)</t>
  </si>
  <si>
    <t>Renovação Trimestral (8571-5)</t>
  </si>
  <si>
    <t>Licenciamento (8570-7)</t>
  </si>
  <si>
    <t>Licenciamento (8572-3)</t>
  </si>
  <si>
    <t>Renovação Anual (8574-0)</t>
  </si>
  <si>
    <t>Renovação Anual (8573-1)</t>
  </si>
  <si>
    <t xml:space="preserve">DEVOLUÇÃO FÍSICA NÃO RETIRADA </t>
  </si>
  <si>
    <t xml:space="preserve">1486-9 DEVOLUÇÃO FÍSICA NÃO RETIRADA </t>
  </si>
  <si>
    <t>PAGAMENTO ANTECIPADO (0615-7)</t>
  </si>
  <si>
    <t>Serviços inerentes:</t>
  </si>
  <si>
    <t>Indenização por perda, roubo, furto ou extravio:</t>
  </si>
  <si>
    <t>28. MAPA QUADRA</t>
  </si>
  <si>
    <t>CLUBE CORREIOS</t>
  </si>
  <si>
    <t>Preço Unitário (por objeto)</t>
  </si>
  <si>
    <t>Código</t>
  </si>
  <si>
    <t>Envelope</t>
  </si>
  <si>
    <t>Caixa</t>
  </si>
  <si>
    <t>Operação A</t>
  </si>
  <si>
    <t>Etiquetagem, carimbação e triagem</t>
  </si>
  <si>
    <t>Operação B</t>
  </si>
  <si>
    <t>Dobragem, inserção, fechamento, montagem de caixa</t>
  </si>
  <si>
    <t>Operação C</t>
  </si>
  <si>
    <t>Digitação, agrupamento de nomes e documentos, conciliação de nomes</t>
  </si>
  <si>
    <t>Preço Unitário (por Etiqueta)</t>
  </si>
  <si>
    <t>Com insumo dos Correios</t>
  </si>
  <si>
    <t>Com insumo do Cliente</t>
  </si>
  <si>
    <t>Operação D1</t>
  </si>
  <si>
    <t>Impressão de etiqueta - medidas 33,9 x 101,6 (mm) ou  Modelo folha 14 etiquetas</t>
  </si>
  <si>
    <t>Operação D2</t>
  </si>
  <si>
    <t>Impressão de etiqueta - medidas 106,36 x 138,11 (mm) ou Modelo folha 04 etiquetas</t>
  </si>
  <si>
    <t>TRATAMENTO DE ARQUIVO ELETRONICO</t>
  </si>
  <si>
    <t>FECHAMENTO DE ENVELOPE AUTOADESIVO</t>
  </si>
  <si>
    <t>FECHAMENTO DE ENVELOPE NÃO AUTOADESIVO</t>
  </si>
  <si>
    <t>PREPARAÇÃO DE ETIQUETAS</t>
  </si>
  <si>
    <t>PREPARAÇÃO DE AVISO DE RECEBIMENTO</t>
  </si>
  <si>
    <t>MONTAGEM DE CAIXA TAM. 1</t>
  </si>
  <si>
    <t>MONTAGEM DE CAIXA TAM. 2</t>
  </si>
  <si>
    <t>MONTAGEM DE CAIXA TAM. 3</t>
  </si>
  <si>
    <t>MONTAGEM DE CAIXA TAM. 4</t>
  </si>
  <si>
    <t>MONTAGEM DE CAIXA TAM. 5</t>
  </si>
  <si>
    <t>MONTAGEM DE CAIXA TAM. 6</t>
  </si>
  <si>
    <t>MONTAGEM DE CAIXA TAM. 7</t>
  </si>
  <si>
    <t>BORRIFICAÇÃO DE SPRAY</t>
  </si>
  <si>
    <t>EMPACOTAMENTO DE ITENS</t>
  </si>
  <si>
    <t>AFIXAÇÃO DE AVISO DE RECEBIMENTO</t>
  </si>
  <si>
    <t>PESAGEM DE OBJETOS</t>
  </si>
  <si>
    <t>TRATAMENTO DE DEVOLUÇÃO</t>
  </si>
  <si>
    <t>FRAGMENTAÇÃO</t>
  </si>
  <si>
    <t>Mais de  20  até  50</t>
  </si>
  <si>
    <t>Mais de  50  até 100</t>
  </si>
  <si>
    <t>FAC SEM PRÉ-REQUISITO - CIFWEB</t>
  </si>
  <si>
    <t>1ª Faixa (R$)
(sem desconto)</t>
  </si>
  <si>
    <t>Cota mínima</t>
  </si>
  <si>
    <t>Mensal (R$)</t>
  </si>
  <si>
    <t>MFD/Estampa: 2013-3 IMPRESSO NACIONAL
Chancela: 2011-7</t>
  </si>
  <si>
    <t>1,64</t>
  </si>
  <si>
    <t>2,82</t>
  </si>
  <si>
    <t>e-Carta Simples</t>
  </si>
  <si>
    <t>e-Carta Registrado</t>
  </si>
  <si>
    <t>e-Carta Registrado com AR</t>
  </si>
  <si>
    <t>e-Carta Fácil (SMT)</t>
  </si>
  <si>
    <t>e-Carta Transmissão (EDI)</t>
  </si>
  <si>
    <t>e-Carta Integração (Sistema e-Carta)</t>
  </si>
  <si>
    <t>1240-8</t>
  </si>
  <si>
    <t>Instruções e-Carta Fácil</t>
  </si>
  <si>
    <t>c) Mesangens autoenvelopadas com até 3 três) folhas.</t>
  </si>
  <si>
    <t>d) Limite máximo de folhas por mensagem produzida: 3</t>
  </si>
  <si>
    <t>a) Aviso de Recebimento Eletrônico (cód. 111): consultar Tabela de Preços e Tarifas de Serviços Nacionais.</t>
  </si>
  <si>
    <t>b) Registro Nacional (cód. 110): consultar Tabela de Preços e Tarifas de Serviços Nacionais.</t>
  </si>
  <si>
    <t>c) Aviso de Recebimento Convencional (cód. 113): consultar Tabela de Preços e Tarifas de Serviços Nacionais.</t>
  </si>
  <si>
    <t>d) Mão Própria (cód. 109): consultar Tabela de Preços e Tarifas de Serviços Nacionais.</t>
  </si>
  <si>
    <t>Instruções e-Carta Transmissão e e-Carta Integração</t>
  </si>
  <si>
    <t>Objetos Simples</t>
  </si>
  <si>
    <t>Objetos Registrados</t>
  </si>
  <si>
    <t>Objetos Registrados com AR Digital</t>
  </si>
  <si>
    <t>a) Interrupção do Tratamento Eletrônico (código 1124-0)</t>
  </si>
  <si>
    <t>b) Interrupção da Produção dos Objetos (código 1074-0)</t>
  </si>
  <si>
    <t>b) Interrupção do Tratamento Eletrônico (código 1124-0)</t>
  </si>
  <si>
    <t>c) Interrupção da Produção dos Objetos (código 1074-0)</t>
  </si>
  <si>
    <t>Folhas</t>
  </si>
  <si>
    <t>5</t>
  </si>
  <si>
    <t>- Solução Web (PROJUS)</t>
  </si>
  <si>
    <t>- Registro Nacional</t>
  </si>
  <si>
    <t>- Aviso de Recebimento Digital</t>
  </si>
  <si>
    <t>- Captação Eletrônica dos dados da Mensagem</t>
  </si>
  <si>
    <t>- Produção da Mensagem e do AR Digital</t>
  </si>
  <si>
    <t>- Autoenvelopamento da Mensagem</t>
  </si>
  <si>
    <t>- Postagem da Mensagem</t>
  </si>
  <si>
    <t>- Encaminhamento e Tratamento da Mensagem</t>
  </si>
  <si>
    <t>- Distribuição da Mensagem</t>
  </si>
  <si>
    <t>Modalidades de Postagem</t>
  </si>
  <si>
    <t>- e-Carta Integração</t>
  </si>
  <si>
    <t>- V-Post</t>
  </si>
  <si>
    <t>- Conforme Modalidade de postagem escolhida.</t>
  </si>
  <si>
    <t>Abrangência, prazos e outras caratcerísticas</t>
  </si>
  <si>
    <t>Na solução de Pagamento Antecipado é necessário o cadastro dos seguintes códigos de serviço no contrato dos clientes órgãos do judiciário:</t>
  </si>
  <si>
    <r>
      <t xml:space="preserve">Código </t>
    </r>
    <r>
      <rPr>
        <b/>
        <sz val="10"/>
        <color theme="1"/>
        <rFont val="Arial"/>
        <family val="2"/>
      </rPr>
      <t>06157</t>
    </r>
    <r>
      <rPr>
        <sz val="10"/>
        <color theme="1"/>
        <rFont val="Arial"/>
        <family val="2"/>
      </rPr>
      <t xml:space="preserve"> – Pagamento Antecipado de Serviços Postais:</t>
    </r>
  </si>
  <si>
    <t>Utilizado no sistema PROJUS no momento do pagamento do comunicado feito pelo demandante da ação judicial no site dos Correios.</t>
  </si>
  <si>
    <r>
      <t xml:space="preserve">Código </t>
    </r>
    <r>
      <rPr>
        <b/>
        <sz val="10"/>
        <color theme="1"/>
        <rFont val="Arial"/>
        <family val="2"/>
      </rPr>
      <t>06165</t>
    </r>
    <r>
      <rPr>
        <sz val="10"/>
        <color theme="1"/>
        <rFont val="Arial"/>
        <family val="2"/>
      </rPr>
      <t xml:space="preserve"> – Serviço Postal Pré-Pago:</t>
    </r>
  </si>
  <si>
    <t>Possui valor zerado para efeitos de fatura. Serve para viabilizar a prestação do serviço postal, pago antecipadamente pelo demandante da ação. Identifica o pagamento realizado pelo demandante da ação.</t>
  </si>
  <si>
    <t>Modalidade</t>
  </si>
  <si>
    <t>d) Armazenamento Lógico (Mês adicional - Exclusivo e-Carta Integração): código 10618</t>
  </si>
  <si>
    <t>e) Armazenamento Físico (Mês adicional - Exclusivo e-Carta Integração): código 10588</t>
  </si>
  <si>
    <t>REGISTRO NACIONAL A FATURAR</t>
  </si>
  <si>
    <t>REGISTRO MÓDICO¹ A FATURAR</t>
  </si>
  <si>
    <t>MÃO PRÓPRIA ( A FATURAR)</t>
  </si>
  <si>
    <t>AVISO DE RECEBIMENTO A FATURAR</t>
  </si>
  <si>
    <t>AVISO DE RECEBIMENTO DIGITAL</t>
  </si>
  <si>
    <t>POSTA RESTANTE PEDIDA</t>
  </si>
  <si>
    <t>VALOR DECLARADO:</t>
  </si>
  <si>
    <t>VALOR DECLARADO MÁXIMO NACIONAL - Encomendas</t>
  </si>
  <si>
    <t>MULTA POR OMISSÃO DE VALOR DECLARADO</t>
  </si>
  <si>
    <t>ACHADOS E PERDIDOS</t>
  </si>
  <si>
    <t>INDENIZAÇÃO - Mensagem/Marketing Direto (1º PPCC)</t>
  </si>
  <si>
    <t>Serviços relacionados ao Cadastro de Pessoas Físicas - CPF (10/10/2015)</t>
  </si>
  <si>
    <t>ARMAZENAGEM (Por Kg ou fração por dia)</t>
  </si>
  <si>
    <t>TRANSCRIÇÃO-BRAILLE</t>
  </si>
  <si>
    <t>REGISTRO SMT</t>
  </si>
  <si>
    <t>MÃO PRÓPRIA SMT</t>
  </si>
  <si>
    <t>AVISO DE RECEBIMENTO SMT</t>
  </si>
  <si>
    <t>Registro Módico*</t>
  </si>
  <si>
    <t>Aviso de Recebimento</t>
  </si>
  <si>
    <t>Mão Própria</t>
  </si>
  <si>
    <t>Posta Restante Pedida</t>
  </si>
  <si>
    <t>Valor Declarado Máximo Nacional</t>
  </si>
  <si>
    <t>Valor Declarado (sobre o valor do objeto)</t>
  </si>
  <si>
    <t>Indenização Automática</t>
  </si>
  <si>
    <t>Transcrição-Braille</t>
  </si>
  <si>
    <t xml:space="preserve">  - PAC </t>
  </si>
  <si>
    <t xml:space="preserve">  - Mini Envios</t>
  </si>
  <si>
    <t>Registro**</t>
  </si>
  <si>
    <t>0,99</t>
  </si>
  <si>
    <t>1,28</t>
  </si>
  <si>
    <t>2,06</t>
  </si>
  <si>
    <t>2,41</t>
  </si>
  <si>
    <t>3,16</t>
  </si>
  <si>
    <t>CARTÃO-RESPOSTA</t>
  </si>
  <si>
    <t>DEVOLUÇÃO FÍSICA NÃO RETIRADA</t>
  </si>
  <si>
    <t>PAGAMENTO ANTECIPADO</t>
  </si>
  <si>
    <t>IMPRESSO NACIONAL</t>
  </si>
  <si>
    <t>PACOTE</t>
  </si>
  <si>
    <t>VALOR DECLARADO MÁXIMO NACIONAL*</t>
  </si>
  <si>
    <t>PACOTES</t>
  </si>
  <si>
    <t>Sem Aviso de Recebimento</t>
  </si>
  <si>
    <t>Com Aviso de Recebimento</t>
  </si>
  <si>
    <t>CARTA VIA INTERNET</t>
  </si>
  <si>
    <t>E-CARTA</t>
  </si>
  <si>
    <t>VPOST</t>
  </si>
  <si>
    <t>PACOTE PLATINUM</t>
  </si>
  <si>
    <t>DEVOLUÇÃO FÍSICA RETIRADA</t>
  </si>
  <si>
    <t xml:space="preserve">IMPRESSO REG MÓDICO
</t>
  </si>
  <si>
    <t>MALA DIRETA NÃO ENDERAÇADA</t>
  </si>
  <si>
    <t>MALA DIRETA ENDERAÇADA INDUSTRIAL</t>
  </si>
  <si>
    <t xml:space="preserve">  - Serviços de Mensagem (01.10.2016) e Marketing Direto (28.10.2019)</t>
  </si>
  <si>
    <t>SERVIÇOS ADICIONAIS</t>
  </si>
  <si>
    <t>PRÉ-POSTAGEM</t>
  </si>
  <si>
    <t>FAC</t>
  </si>
  <si>
    <t>MALA DIRETA</t>
  </si>
  <si>
    <t>E-DNE</t>
  </si>
  <si>
    <t>CARTA MAPA QUADRA</t>
  </si>
  <si>
    <t xml:space="preserve"> Mais de 20 até 50</t>
  </si>
  <si>
    <t>ÍNDICE REAJUSTE 2025</t>
  </si>
  <si>
    <t>SERVIÇOS</t>
  </si>
  <si>
    <t>Simples</t>
  </si>
  <si>
    <t>Registrado</t>
  </si>
  <si>
    <t>Registrado com AR</t>
  </si>
  <si>
    <t>Simples à vista</t>
  </si>
  <si>
    <t>CARTA COM SIMPLES À VISTA</t>
  </si>
  <si>
    <t>8,75</t>
  </si>
  <si>
    <t>13,94</t>
  </si>
  <si>
    <t>15,39</t>
  </si>
  <si>
    <t>17,39</t>
  </si>
  <si>
    <t>18,99</t>
  </si>
  <si>
    <t>20,59</t>
  </si>
  <si>
    <t>22,19</t>
  </si>
  <si>
    <t>23,89</t>
  </si>
  <si>
    <t>25,49</t>
  </si>
  <si>
    <t>27,09</t>
  </si>
  <si>
    <t>28,69</t>
  </si>
  <si>
    <t>30,29</t>
  </si>
  <si>
    <t/>
  </si>
  <si>
    <t>manual</t>
  </si>
  <si>
    <t>3,37</t>
  </si>
  <si>
    <t>3,45</t>
  </si>
  <si>
    <t>3,54</t>
  </si>
  <si>
    <t>3,62</t>
  </si>
  <si>
    <t>3,70</t>
  </si>
  <si>
    <t>4,64</t>
  </si>
  <si>
    <t>4,77</t>
  </si>
  <si>
    <t>4,89</t>
  </si>
  <si>
    <t>5,01</t>
  </si>
  <si>
    <t>5,15</t>
  </si>
  <si>
    <t>6,59</t>
  </si>
  <si>
    <t>6,74</t>
  </si>
  <si>
    <t>6,89</t>
  </si>
  <si>
    <t>7,03</t>
  </si>
  <si>
    <t>7,15</t>
  </si>
  <si>
    <t>7,99</t>
  </si>
  <si>
    <t>8,19</t>
  </si>
  <si>
    <t>8,39</t>
  </si>
  <si>
    <t>8,58</t>
  </si>
  <si>
    <t>9,35</t>
  </si>
  <si>
    <t>9,61</t>
  </si>
  <si>
    <t>9,87</t>
  </si>
  <si>
    <t>10,12</t>
  </si>
  <si>
    <t>10,35</t>
  </si>
  <si>
    <t>10,90</t>
  </si>
  <si>
    <t>11,16</t>
  </si>
  <si>
    <t>11,45</t>
  </si>
  <si>
    <t>11,69</t>
  </si>
  <si>
    <t>11,95</t>
  </si>
  <si>
    <t>12,28</t>
  </si>
  <si>
    <t>12,63</t>
  </si>
  <si>
    <t>13,00</t>
  </si>
  <si>
    <t>13,33</t>
  </si>
  <si>
    <t>13,65</t>
  </si>
  <si>
    <t>13,80</t>
  </si>
  <si>
    <t>14,16</t>
  </si>
  <si>
    <t>14,52</t>
  </si>
  <si>
    <t>14,87</t>
  </si>
  <si>
    <t>15,25</t>
  </si>
  <si>
    <t>15,19</t>
  </si>
  <si>
    <t>15,60</t>
  </si>
  <si>
    <t>16,02</t>
  </si>
  <si>
    <t>16,40</t>
  </si>
  <si>
    <t>16,85</t>
  </si>
  <si>
    <t>16,71</t>
  </si>
  <si>
    <t>17,13</t>
  </si>
  <si>
    <t>17,58</t>
  </si>
  <si>
    <t>17,98</t>
  </si>
  <si>
    <t>18,45</t>
  </si>
  <si>
    <t>18,12</t>
  </si>
  <si>
    <t>18,58</t>
  </si>
  <si>
    <t>19,08</t>
  </si>
  <si>
    <t>19,52</t>
  </si>
  <si>
    <t>20,05</t>
  </si>
  <si>
    <t>13,93</t>
  </si>
  <si>
    <t>14,44</t>
  </si>
  <si>
    <t>14,95</t>
  </si>
  <si>
    <t>15,22</t>
  </si>
  <si>
    <t>15,80</t>
  </si>
  <si>
    <t>17,18</t>
  </si>
  <si>
    <t>17,79</t>
  </si>
  <si>
    <t>18,40</t>
  </si>
  <si>
    <t>18,61</t>
  </si>
  <si>
    <t>19,31</t>
  </si>
  <si>
    <t>20,00</t>
  </si>
  <si>
    <t>20,80</t>
  </si>
  <si>
    <t>21,60</t>
  </si>
  <si>
    <t>21,55</t>
  </si>
  <si>
    <t>22,38</t>
  </si>
  <si>
    <t>23,20</t>
  </si>
  <si>
    <t>22,99</t>
  </si>
  <si>
    <t>23,96</t>
  </si>
  <si>
    <t>24,90</t>
  </si>
  <si>
    <t>24,53</t>
  </si>
  <si>
    <t>26,50</t>
  </si>
  <si>
    <t>25,95</t>
  </si>
  <si>
    <t>26,99</t>
  </si>
  <si>
    <t>28,10</t>
  </si>
  <si>
    <t>27,48</t>
  </si>
  <si>
    <t>28,56</t>
  </si>
  <si>
    <t>29,70</t>
  </si>
  <si>
    <t>28,92</t>
  </si>
  <si>
    <t>30,08</t>
  </si>
  <si>
    <t>31,30</t>
  </si>
  <si>
    <t>24,43</t>
  </si>
  <si>
    <t>25,31</t>
  </si>
  <si>
    <t>26,20</t>
  </si>
  <si>
    <t>25,72</t>
  </si>
  <si>
    <t>26,69</t>
  </si>
  <si>
    <t>27,65</t>
  </si>
  <si>
    <t>27,67</t>
  </si>
  <si>
    <t>28,66</t>
  </si>
  <si>
    <t>29,65</t>
  </si>
  <si>
    <t>29,11</t>
  </si>
  <si>
    <t>30,17</t>
  </si>
  <si>
    <t>31,25</t>
  </si>
  <si>
    <t>30,51</t>
  </si>
  <si>
    <t>31,66</t>
  </si>
  <si>
    <t>32,85</t>
  </si>
  <si>
    <t>32,06</t>
  </si>
  <si>
    <t>33,24</t>
  </si>
  <si>
    <t>34,45</t>
  </si>
  <si>
    <t>33,50</t>
  </si>
  <si>
    <t>34,82</t>
  </si>
  <si>
    <t>36,15</t>
  </si>
  <si>
    <t>35,02</t>
  </si>
  <si>
    <t>36,36</t>
  </si>
  <si>
    <t>37,75</t>
  </si>
  <si>
    <t>36,44</t>
  </si>
  <si>
    <t>37,87</t>
  </si>
  <si>
    <t>39,35</t>
  </si>
  <si>
    <t>37,98</t>
  </si>
  <si>
    <t>39,44</t>
  </si>
  <si>
    <t>40,95</t>
  </si>
  <si>
    <t>39,42</t>
  </si>
  <si>
    <t>40,94</t>
  </si>
  <si>
    <t>42,55</t>
  </si>
  <si>
    <t>*Exceto para o serviço de Mala Direta Não Endereçada (Mala Direta Postal Domiciliar)</t>
  </si>
  <si>
    <t>DIAMANTE 1</t>
  </si>
  <si>
    <t>DIAMANTE 2</t>
  </si>
  <si>
    <t>DIAMANTE 3</t>
  </si>
  <si>
    <t>DIAMANTE 4</t>
  </si>
  <si>
    <t>DIAMANTE START 1</t>
  </si>
  <si>
    <t>DIAMANTE START 2</t>
  </si>
  <si>
    <t>INFINITE 1</t>
  </si>
  <si>
    <t>INFINITE 2</t>
  </si>
  <si>
    <t>INFINITE 3</t>
  </si>
  <si>
    <t>INFINITE 4</t>
  </si>
  <si>
    <t>INFINITE 5</t>
  </si>
  <si>
    <t>INFINITE 6</t>
  </si>
  <si>
    <t>INFINITE 7</t>
  </si>
  <si>
    <t>INFINITE 8</t>
  </si>
  <si>
    <t xml:space="preserve"> CARTA SIMPLES</t>
  </si>
  <si>
    <t>CARTA SIMPLES</t>
  </si>
  <si>
    <t>Vigência:12/04/2026</t>
  </si>
  <si>
    <t>1,68</t>
  </si>
  <si>
    <t>2,47</t>
  </si>
  <si>
    <t>3,20</t>
  </si>
  <si>
    <t>3,89</t>
  </si>
  <si>
    <t>4,68</t>
  </si>
  <si>
    <t>5,31</t>
  </si>
  <si>
    <t>6,10</t>
  </si>
  <si>
    <t>6,78</t>
  </si>
  <si>
    <t>7,57</t>
  </si>
  <si>
    <t>8,31</t>
  </si>
  <si>
    <t>9,09</t>
  </si>
  <si>
    <t>9,62</t>
  </si>
  <si>
    <t>10,98</t>
  </si>
  <si>
    <t>11,51</t>
  </si>
  <si>
    <t>12,14</t>
  </si>
  <si>
    <t>12,78</t>
  </si>
  <si>
    <t>13,45</t>
  </si>
  <si>
    <t>14,24</t>
  </si>
  <si>
    <t>14,82</t>
  </si>
  <si>
    <t>15,40</t>
  </si>
  <si>
    <t>6,21</t>
  </si>
  <si>
    <t>e-CARTA</t>
  </si>
  <si>
    <t>Vigência: 12/04/2026</t>
  </si>
  <si>
    <t>3,29</t>
  </si>
  <si>
    <t>4,51</t>
  </si>
  <si>
    <t>6,44</t>
  </si>
  <si>
    <t>7,79</t>
  </si>
  <si>
    <t>10,63</t>
  </si>
  <si>
    <t>11,90</t>
  </si>
  <si>
    <t>13,44</t>
  </si>
  <si>
    <t>14,77</t>
  </si>
  <si>
    <t>16,28</t>
  </si>
  <si>
    <t>17,63</t>
  </si>
  <si>
    <t>3,36</t>
  </si>
  <si>
    <t>4,60</t>
  </si>
  <si>
    <t>6,58</t>
  </si>
  <si>
    <t>7,96</t>
  </si>
  <si>
    <t>9,28</t>
  </si>
  <si>
    <t>10,85</t>
  </si>
  <si>
    <t>12,15</t>
  </si>
  <si>
    <t>13,72</t>
  </si>
  <si>
    <t>15,07</t>
  </si>
  <si>
    <t>16,62</t>
  </si>
  <si>
    <t>18,00</t>
  </si>
  <si>
    <t>3,42</t>
  </si>
  <si>
    <t>4,69</t>
  </si>
  <si>
    <t>6,71</t>
  </si>
  <si>
    <t>8,12</t>
  </si>
  <si>
    <t>9,47</t>
  </si>
  <si>
    <t>11,07</t>
  </si>
  <si>
    <t>12,40</t>
  </si>
  <si>
    <t>14,00</t>
  </si>
  <si>
    <t>15,38</t>
  </si>
  <si>
    <t>16,96</t>
  </si>
  <si>
    <t>18,36</t>
  </si>
  <si>
    <t>12,06</t>
  </si>
  <si>
    <t>13,28</t>
  </si>
  <si>
    <t>15,21</t>
  </si>
  <si>
    <t>16,56</t>
  </si>
  <si>
    <t>17,86</t>
  </si>
  <si>
    <t>19,40</t>
  </si>
  <si>
    <t>20,67</t>
  </si>
  <si>
    <t>22,21</t>
  </si>
  <si>
    <t>23,54</t>
  </si>
  <si>
    <t>25,05</t>
  </si>
  <si>
    <t>26,40</t>
  </si>
  <si>
    <t>12,67</t>
  </si>
  <si>
    <t>13,91</t>
  </si>
  <si>
    <t>15,89</t>
  </si>
  <si>
    <t>17,27</t>
  </si>
  <si>
    <t>18,59</t>
  </si>
  <si>
    <t>20,16</t>
  </si>
  <si>
    <t>21,46</t>
  </si>
  <si>
    <t>23,03</t>
  </si>
  <si>
    <t>24,38</t>
  </si>
  <si>
    <t>25,93</t>
  </si>
  <si>
    <t>27,31</t>
  </si>
  <si>
    <t>13,29</t>
  </si>
  <si>
    <t>14,56</t>
  </si>
  <si>
    <t>16,58</t>
  </si>
  <si>
    <t>17,99</t>
  </si>
  <si>
    <t>19,34</t>
  </si>
  <si>
    <t>20,94</t>
  </si>
  <si>
    <t>22,27</t>
  </si>
  <si>
    <t>23,87</t>
  </si>
  <si>
    <t>25,25</t>
  </si>
  <si>
    <t>26,83</t>
  </si>
  <si>
    <t>28,23</t>
  </si>
  <si>
    <t>20,83</t>
  </si>
  <si>
    <t>22,05</t>
  </si>
  <si>
    <t>23,98</t>
  </si>
  <si>
    <t>25,33</t>
  </si>
  <si>
    <t>26,63</t>
  </si>
  <si>
    <t>28,17</t>
  </si>
  <si>
    <t>29,44</t>
  </si>
  <si>
    <t>30,98</t>
  </si>
  <si>
    <t>32,31</t>
  </si>
  <si>
    <t>33,82</t>
  </si>
  <si>
    <t>35,17</t>
  </si>
  <si>
    <t>21,98</t>
  </si>
  <si>
    <t>23,22</t>
  </si>
  <si>
    <t>25,20</t>
  </si>
  <si>
    <t>26,58</t>
  </si>
  <si>
    <t>27,90</t>
  </si>
  <si>
    <t>29,47</t>
  </si>
  <si>
    <t>30,77</t>
  </si>
  <si>
    <t>32,34</t>
  </si>
  <si>
    <t>33,69</t>
  </si>
  <si>
    <t>35,24</t>
  </si>
  <si>
    <t>36,62</t>
  </si>
  <si>
    <t>23,16</t>
  </si>
  <si>
    <t>26,45</t>
  </si>
  <si>
    <t>27,86</t>
  </si>
  <si>
    <t>29,21</t>
  </si>
  <si>
    <t>30,81</t>
  </si>
  <si>
    <t>32,14</t>
  </si>
  <si>
    <t>33,74</t>
  </si>
  <si>
    <t>35,12</t>
  </si>
  <si>
    <t>36,70</t>
  </si>
  <si>
    <t>38,10</t>
  </si>
  <si>
    <t>3,59</t>
  </si>
  <si>
    <t>3,68</t>
  </si>
  <si>
    <t>3,76</t>
  </si>
  <si>
    <t>3,85</t>
  </si>
  <si>
    <t>4,97</t>
  </si>
  <si>
    <t>5,12</t>
  </si>
  <si>
    <t>5,26</t>
  </si>
  <si>
    <t>5,40</t>
  </si>
  <si>
    <t>7,01</t>
  </si>
  <si>
    <t>7,30</t>
  </si>
  <si>
    <t>7,45</t>
  </si>
  <si>
    <t>8,51</t>
  </si>
  <si>
    <t>8,71</t>
  </si>
  <si>
    <t>8,90</t>
  </si>
  <si>
    <t>9,10</t>
  </si>
  <si>
    <t>9,98</t>
  </si>
  <si>
    <t>10,24</t>
  </si>
  <si>
    <t>10,49</t>
  </si>
  <si>
    <t>10,75</t>
  </si>
  <si>
    <t>11,62</t>
  </si>
  <si>
    <t>12,17</t>
  </si>
  <si>
    <t>12,45</t>
  </si>
  <si>
    <t>13,12</t>
  </si>
  <si>
    <t>13,48</t>
  </si>
  <si>
    <t>13,84</t>
  </si>
  <si>
    <t>14,20</t>
  </si>
  <si>
    <t>14,76</t>
  </si>
  <si>
    <t>15,14</t>
  </si>
  <si>
    <t>15,52</t>
  </si>
  <si>
    <t>15,90</t>
  </si>
  <si>
    <t>16,25</t>
  </si>
  <si>
    <t>16,68</t>
  </si>
  <si>
    <t>17,12</t>
  </si>
  <si>
    <t>17,55</t>
  </si>
  <si>
    <t>18,30</t>
  </si>
  <si>
    <t>18,75</t>
  </si>
  <si>
    <t>19,20</t>
  </si>
  <si>
    <t>19,36</t>
  </si>
  <si>
    <t>19,85</t>
  </si>
  <si>
    <t>20,35</t>
  </si>
  <si>
    <t>20,85</t>
  </si>
  <si>
    <t>SEM INFORMAÇÕES NO SGPB</t>
  </si>
  <si>
    <t>MALA DIRETA ENDEREÇADA Á VISTA</t>
  </si>
  <si>
    <t>MALA DIRETA ENDERAÇADA A FATURAR</t>
  </si>
  <si>
    <t>1,61</t>
  </si>
  <si>
    <t>2,37</t>
  </si>
  <si>
    <t>3,07</t>
  </si>
  <si>
    <t>3,73</t>
  </si>
  <si>
    <t>4,49</t>
  </si>
  <si>
    <t>5,10</t>
  </si>
  <si>
    <t>5,86</t>
  </si>
  <si>
    <t>6,51</t>
  </si>
  <si>
    <t>7,27</t>
  </si>
  <si>
    <t>7,98</t>
  </si>
  <si>
    <t>8,73</t>
  </si>
  <si>
    <t>9,24</t>
  </si>
  <si>
    <t>9,94</t>
  </si>
  <si>
    <t>10,54</t>
  </si>
  <si>
    <t>11,05</t>
  </si>
  <si>
    <t>11,65</t>
  </si>
  <si>
    <t>12,27</t>
  </si>
  <si>
    <t>12,91</t>
  </si>
  <si>
    <t>13,67</t>
  </si>
  <si>
    <t>14,23</t>
  </si>
  <si>
    <t>14,78</t>
  </si>
  <si>
    <t>5,96</t>
  </si>
  <si>
    <t>1,65</t>
  </si>
  <si>
    <t>2,42</t>
  </si>
  <si>
    <t>3,14</t>
  </si>
  <si>
    <t>3,81</t>
  </si>
  <si>
    <t>4,59</t>
  </si>
  <si>
    <t>5,20</t>
  </si>
  <si>
    <t>5,98</t>
  </si>
  <si>
    <t>6,64</t>
  </si>
  <si>
    <t>7,42</t>
  </si>
  <si>
    <t>8,14</t>
  </si>
  <si>
    <t>8,91</t>
  </si>
  <si>
    <t>9,43</t>
  </si>
  <si>
    <t>10,14</t>
  </si>
  <si>
    <t>10,76</t>
  </si>
  <si>
    <t>11,28</t>
  </si>
  <si>
    <t>12,52</t>
  </si>
  <si>
    <t>13,18</t>
  </si>
  <si>
    <t>13,96</t>
  </si>
  <si>
    <t>15,09</t>
  </si>
  <si>
    <t>6,09</t>
  </si>
  <si>
    <t>1,63</t>
  </si>
  <si>
    <t>2,40</t>
  </si>
  <si>
    <t>3,10</t>
  </si>
  <si>
    <t>3,77</t>
  </si>
  <si>
    <t>4,54</t>
  </si>
  <si>
    <t>5,92</t>
  </si>
  <si>
    <t>7,34</t>
  </si>
  <si>
    <t>8,06</t>
  </si>
  <si>
    <t>8,82</t>
  </si>
  <si>
    <t>9,33</t>
  </si>
  <si>
    <t>10,04</t>
  </si>
  <si>
    <t>10,65</t>
  </si>
  <si>
    <t>11,78</t>
  </si>
  <si>
    <t>13,05</t>
  </si>
  <si>
    <t>13,81</t>
  </si>
  <si>
    <t>14,38</t>
  </si>
  <si>
    <t>14,94</t>
  </si>
  <si>
    <t>6,02</t>
  </si>
  <si>
    <t>1,60</t>
  </si>
  <si>
    <t>2,35</t>
  </si>
  <si>
    <t>3,04</t>
  </si>
  <si>
    <t>4,45</t>
  </si>
  <si>
    <t>5,04</t>
  </si>
  <si>
    <t>5,80</t>
  </si>
  <si>
    <t>7,19</t>
  </si>
  <si>
    <t>7,89</t>
  </si>
  <si>
    <t>8,64</t>
  </si>
  <si>
    <t>9,14</t>
  </si>
  <si>
    <t>9,83</t>
  </si>
  <si>
    <t>10,43</t>
  </si>
  <si>
    <t>10,93</t>
  </si>
  <si>
    <t>11,53</t>
  </si>
  <si>
    <t>13,53</t>
  </si>
  <si>
    <t>14,08</t>
  </si>
  <si>
    <t>14,63</t>
  </si>
  <si>
    <t>5,90</t>
  </si>
  <si>
    <t xml:space="preserve">2019-2                   IMPRESSO REG MÓDICO A FATURAR
</t>
  </si>
  <si>
    <t>VIGÊNCIA: 12/04/2026</t>
  </si>
  <si>
    <t>MALA DIRETA ENDEREÇADA A FATURAR</t>
  </si>
  <si>
    <t>17,15</t>
  </si>
  <si>
    <t>22,50</t>
  </si>
  <si>
    <t>24,20</t>
  </si>
  <si>
    <t>29,30</t>
  </si>
  <si>
    <t>30,95</t>
  </si>
  <si>
    <t>32,60</t>
  </si>
  <si>
    <t>27,35</t>
  </si>
  <si>
    <t>28,90</t>
  </si>
  <si>
    <t>34,25</t>
  </si>
  <si>
    <t>35,95</t>
  </si>
  <si>
    <t>37,70</t>
  </si>
  <si>
    <t>39,40</t>
  </si>
  <si>
    <t>41,05</t>
  </si>
  <si>
    <t>42,70</t>
  </si>
  <si>
    <t>44,35</t>
  </si>
  <si>
    <t>2. REGISTRO MÓDICO À VISTA *</t>
  </si>
  <si>
    <t>4. REGISTRO MÓDICO A FATURAR *</t>
  </si>
  <si>
    <r>
      <rPr>
        <b/>
        <sz val="10"/>
        <rFont val="Arial"/>
        <family val="2"/>
      </rPr>
      <t>11. VALOR DECLARADO:</t>
    </r>
    <r>
      <rPr>
        <sz val="10"/>
        <rFont val="Arial"/>
        <family val="2"/>
      </rPr>
      <t xml:space="preserve"> 
 - Mala Direta e Impresso: 2% sobre o valor do objeto;
Carta, FAC, Remessa Econômica e Remessa Expressa: 2% sobre o valor do objeto.</t>
    </r>
  </si>
  <si>
    <t xml:space="preserve"> 2% sobre o valor do objeto;</t>
  </si>
  <si>
    <r>
      <t>11. VALOR DECLARADO:</t>
    </r>
    <r>
      <rPr>
        <sz val="10"/>
        <rFont val="Arial"/>
        <family val="2"/>
      </rPr>
      <t xml:space="preserve"> 
 - Mala Direta e Impresso:
Carta, FAC, Remessa Econômica e Remessa Expressa:</t>
    </r>
  </si>
  <si>
    <t>2,950,00</t>
  </si>
  <si>
    <t>2,270,00</t>
  </si>
  <si>
    <t>6,950,00</t>
  </si>
  <si>
    <t>1,79</t>
  </si>
  <si>
    <t>1,01</t>
  </si>
  <si>
    <t>1,30</t>
  </si>
  <si>
    <t>2,12</t>
  </si>
  <si>
    <t>2,49</t>
  </si>
  <si>
    <t>2,84</t>
  </si>
  <si>
    <t>3,23</t>
  </si>
  <si>
    <t>1,07</t>
  </si>
  <si>
    <t>1,38</t>
  </si>
  <si>
    <t>2,29</t>
  </si>
  <si>
    <t>2,74</t>
  </si>
  <si>
    <t>3,11</t>
  </si>
  <si>
    <t>3,46</t>
  </si>
  <si>
    <t>1,27</t>
  </si>
  <si>
    <t>2,10</t>
  </si>
  <si>
    <t>2,65</t>
  </si>
  <si>
    <t>3,09</t>
  </si>
  <si>
    <t>4,06</t>
  </si>
  <si>
    <t>299,96</t>
  </si>
  <si>
    <t>449,70</t>
  </si>
  <si>
    <t>689,67</t>
  </si>
  <si>
    <t>34,58</t>
  </si>
  <si>
    <t>36,07</t>
  </si>
  <si>
    <t>40,92</t>
  </si>
  <si>
    <t>43,70</t>
  </si>
  <si>
    <t>48,13</t>
  </si>
  <si>
    <t>50,91</t>
  </si>
  <si>
    <t>55,35</t>
  </si>
  <si>
    <t>58,12</t>
  </si>
  <si>
    <t>62,56</t>
  </si>
  <si>
    <t>65,33</t>
  </si>
  <si>
    <t>69,85</t>
  </si>
  <si>
    <t>72,63</t>
  </si>
  <si>
    <t>77,06</t>
  </si>
  <si>
    <t>79,84</t>
  </si>
  <si>
    <t>84,27</t>
  </si>
  <si>
    <t>87,05</t>
  </si>
  <si>
    <t>91,48</t>
  </si>
  <si>
    <t>94,26</t>
  </si>
  <si>
    <t>98,69</t>
  </si>
  <si>
    <t>15,27</t>
  </si>
  <si>
    <t>17,29</t>
  </si>
  <si>
    <t>18,69</t>
  </si>
  <si>
    <t>21,65</t>
  </si>
  <si>
    <t>22,97</t>
  </si>
  <si>
    <t>24,58</t>
  </si>
  <si>
    <t>25,96</t>
  </si>
  <si>
    <t>27,53</t>
  </si>
  <si>
    <t>28,94</t>
  </si>
  <si>
    <t>13,34</t>
  </si>
  <si>
    <t>14,59</t>
  </si>
  <si>
    <t>17,94</t>
  </si>
  <si>
    <t>19,27</t>
  </si>
  <si>
    <t>20,84</t>
  </si>
  <si>
    <t>22,14</t>
  </si>
  <si>
    <t>23,71</t>
  </si>
  <si>
    <t>25,06</t>
  </si>
  <si>
    <t>26,60</t>
  </si>
  <si>
    <t>27,98</t>
  </si>
  <si>
    <t>24,57</t>
  </si>
  <si>
    <t>25,84</t>
  </si>
  <si>
    <t>29,27</t>
  </si>
  <si>
    <t>30,62</t>
  </si>
  <si>
    <t>32,22</t>
  </si>
  <si>
    <t>33,55</t>
  </si>
  <si>
    <t>35,15</t>
  </si>
  <si>
    <t>36,53</t>
  </si>
  <si>
    <t>38,11</t>
  </si>
  <si>
    <t>39,51</t>
  </si>
  <si>
    <t>23,33</t>
  </si>
  <si>
    <t>26,55</t>
  </si>
  <si>
    <t>27,93</t>
  </si>
  <si>
    <t>29,26</t>
  </si>
  <si>
    <t>30,83</t>
  </si>
  <si>
    <t>32,13</t>
  </si>
  <si>
    <t>33,70</t>
  </si>
  <si>
    <t>35,05</t>
  </si>
  <si>
    <t>36,59</t>
  </si>
  <si>
    <t>37,97</t>
  </si>
  <si>
    <t>22,09</t>
  </si>
  <si>
    <t>23,31</t>
  </si>
  <si>
    <t>25,24</t>
  </si>
  <si>
    <t>26,59</t>
  </si>
  <si>
    <t>27,89</t>
  </si>
  <si>
    <t>29,43</t>
  </si>
  <si>
    <t>30,70</t>
  </si>
  <si>
    <t>32,24</t>
  </si>
  <si>
    <t>33,57</t>
  </si>
  <si>
    <t>35,08</t>
  </si>
  <si>
    <t>36,43</t>
  </si>
  <si>
    <t>FAC SEM PRÉ-REQUISITO - GPOST</t>
  </si>
  <si>
    <t>8476-0</t>
  </si>
  <si>
    <t>8475-1</t>
  </si>
  <si>
    <t>8477-8</t>
  </si>
  <si>
    <t>8479-4</t>
  </si>
  <si>
    <t>8473-5</t>
  </si>
  <si>
    <t>8478-6</t>
  </si>
  <si>
    <t>8488-3</t>
  </si>
  <si>
    <t>8468-9</t>
  </si>
  <si>
    <t>8484-0</t>
  </si>
  <si>
    <t>8494-8</t>
  </si>
  <si>
    <t>8474-3</t>
  </si>
  <si>
    <t>3.2 Informações Complementares:</t>
  </si>
  <si>
    <t>a) Códigos somente utilizados no descumprimento de pré-requisito de postagem.</t>
  </si>
  <si>
    <t>b) Códigos de Serviço FAC SEM PRÉ-REQUISITO (SIMPLES, REGISTRADO e REGISTRADO COM AR):</t>
  </si>
  <si>
    <t>8476-0 - FAC SIMPLES SEM 1 PRÉ-REQUISITO</t>
  </si>
  <si>
    <t>8475-1 - FAC SIMPLES SEM 2 PRÉ-REQUISITOS</t>
  </si>
  <si>
    <t>8477-8 - FAC SIMPLES SEM 3 PRÉ-REQUISITOS</t>
  </si>
  <si>
    <t>8479-4 - FAC SIMPLES SEM 4 PRÉ-REQUISITOS</t>
  </si>
  <si>
    <t>8473-5 - FAC SIMPLES SEM PRÉ-REQUISITO</t>
  </si>
  <si>
    <t>8478-6 - FAC REG SEM 1 PRÉ-REQUISITO</t>
  </si>
  <si>
    <t>8488-3 - FAC REG SEM 2 PRÉ-REQUISITOS</t>
  </si>
  <si>
    <t>8468-9 - FAC REG SEM PRÉ-REQUISITO</t>
  </si>
  <si>
    <t>8484-0 - FAC REG COM AR SEM 1 PRÉ-REQUISITO</t>
  </si>
  <si>
    <t>8494-8 - FAC REG COM AR SEM 2 PRÉ-REQUISITOS</t>
  </si>
  <si>
    <t>8474-3 - FAC REG COM AR SEM PRÉ-REQUISITO</t>
  </si>
  <si>
    <t>MALA DIRETA ENDEREÇADA INDUSTRIAL</t>
  </si>
  <si>
    <t>a) Exigência mínima de 500 objetos por lote de postagem e postagem via Sistema Direto</t>
  </si>
  <si>
    <t>AR ELETRONICO SMT</t>
  </si>
  <si>
    <t>Tabela de Preços - Serviços de Pré-Postagem</t>
  </si>
  <si>
    <t>Orientações:</t>
  </si>
  <si>
    <t>1. A tabela de preços é agrupada por conjunto de atividades. Assim, para as operações A, B e C, o valor a ser cobrado por cada objeto inclui todas as atividades descritas em cada um desses itens.</t>
  </si>
  <si>
    <t>2. A quantidade de objetos deve ser multiplicada pelo respectivo valor unitário da operação, independentemente da execução de todas ou de parte das atividades que compõem cada operação.</t>
  </si>
  <si>
    <t>3. Nas operações D1 e D2 com insumo do cliente, é necessário somente o fornecimento das etiquetas aos Correios. Não há o fornecimento do toner.</t>
  </si>
  <si>
    <t>4. As medidas das etiquetas indicadas nas operações D1 e D2 são apenas referenciais, podendo variar de acordo com o fabricante.</t>
  </si>
  <si>
    <t>MONTAGEM DE CAIXA TAM. 8</t>
  </si>
  <si>
    <t>MONTAGEM DE CAIXA TAM. 9</t>
  </si>
  <si>
    <t>MONTAGEM DE CAIXA TAM. 10</t>
  </si>
  <si>
    <t>MONTAGEM DE CAIXA TAM. 11</t>
  </si>
  <si>
    <t>MONTAGEM DE CAIXA TAM. 12</t>
  </si>
  <si>
    <t>MONTAGEM DE CAIXA TAM. 13</t>
  </si>
  <si>
    <t>MONTAGEM DE CAIXA TAM. 14</t>
  </si>
  <si>
    <t>Preço por Milheiro ou Fração -14877</t>
  </si>
  <si>
    <t>LOCAL - 15199</t>
  </si>
  <si>
    <t>ESTADUAL - 15210</t>
  </si>
  <si>
    <t>NACIONAL - 15229</t>
  </si>
  <si>
    <t>LOCAL - 15997                                                                          MFD/Estampa: 15601
Chancela: 14508</t>
  </si>
  <si>
    <t>ESTADUAL- 15989                                                                          MFD/Estampa: 15644
Chancela: 14516</t>
  </si>
  <si>
    <t>NACIONAL- 15970                                                                           MFD/Estampa: 15393
Chancela: 14699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</si>
</sst>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0.0"/>
    <numFmt numFmtId="166" formatCode="_-[$R$-416]\ * #,##0.00_-;\-[$R$-416]\ * #,##0.00_-;_-[$R$-416]\ * &quot;-&quot;??_-;_-@_-"/>
  </numFmts>
  <fonts count="5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0"/>
      <name val="Century Gothic"/>
      <family val="2"/>
    </font>
    <font>
      <sz val="10"/>
      <color indexed="8"/>
      <name val="Century Gothic"/>
      <family val="2"/>
    </font>
    <font>
      <sz val="10"/>
      <name val="Century Gothic"/>
      <family val="2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rgb="FF000000"/>
      <name val="Times New Roman"/>
      <family val="1"/>
    </font>
    <font>
      <b/>
      <sz val="13"/>
      <color theme="1"/>
      <name val="Arial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indexed="8"/>
      <name val="Arial"/>
      <family val="2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indexed="8"/>
      <name val="Century Gothic"/>
      <family val="2"/>
    </font>
    <font>
      <sz val="12"/>
      <color indexed="8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10"/>
      <name val="Arial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201F1E"/>
      <name val="Arial"/>
      <family val="2"/>
    </font>
    <font>
      <b/>
      <sz val="8"/>
      <color rgb="FFFF0000"/>
      <name val="Arial"/>
      <family val="2"/>
    </font>
    <font>
      <sz val="12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22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2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14" fillId="0" borderId="0" applyFont="0" applyFill="0" applyBorder="0" applyAlignment="0" applyProtection="0"/>
    <xf numFmtId="0" fontId="14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12" fillId="0" borderId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7" fillId="0" borderId="0"/>
    <xf numFmtId="0" fontId="39" fillId="0" borderId="0"/>
    <xf numFmtId="9" fontId="5" fillId="0" borderId="0" applyFont="0" applyFill="0" applyBorder="0" applyAlignment="0" applyProtection="0"/>
  </cellStyleXfs>
  <cellXfs count="606">
    <xf numFmtId="0" fontId="0" fillId="0" borderId="0" xfId="0"/>
    <xf numFmtId="0" fontId="3" fillId="0" borderId="0" xfId="0" applyFont="1"/>
    <xf numFmtId="0" fontId="7" fillId="0" borderId="0" xfId="3" applyFont="1" applyAlignment="1" applyProtection="1">
      <alignment vertical="center"/>
      <protection hidden="1"/>
    </xf>
    <xf numFmtId="0" fontId="7" fillId="4" borderId="0" xfId="3" applyFont="1" applyFill="1" applyAlignment="1" applyProtection="1">
      <alignment vertical="center"/>
      <protection hidden="1"/>
    </xf>
    <xf numFmtId="0" fontId="1" fillId="4" borderId="0" xfId="3" applyFill="1" applyAlignment="1" applyProtection="1">
      <alignment horizontal="center" vertical="center"/>
      <protection hidden="1"/>
    </xf>
    <xf numFmtId="0" fontId="4" fillId="4" borderId="0" xfId="3" applyFont="1" applyFill="1" applyAlignment="1" applyProtection="1">
      <alignment vertical="center"/>
      <protection hidden="1"/>
    </xf>
    <xf numFmtId="0" fontId="2" fillId="4" borderId="0" xfId="3" applyFont="1" applyFill="1" applyAlignment="1" applyProtection="1">
      <alignment vertical="center"/>
      <protection hidden="1"/>
    </xf>
    <xf numFmtId="0" fontId="8" fillId="4" borderId="0" xfId="3" applyFont="1" applyFill="1" applyAlignment="1" applyProtection="1">
      <alignment horizontal="right" vertical="center"/>
      <protection hidden="1"/>
    </xf>
    <xf numFmtId="14" fontId="8" fillId="4" borderId="0" xfId="3" applyNumberFormat="1" applyFont="1" applyFill="1" applyAlignment="1" applyProtection="1">
      <alignment vertical="center"/>
      <protection hidden="1"/>
    </xf>
    <xf numFmtId="0" fontId="9" fillId="4" borderId="0" xfId="3" applyFont="1" applyFill="1" applyAlignment="1" applyProtection="1">
      <alignment horizontal="left" vertical="center"/>
      <protection hidden="1"/>
    </xf>
    <xf numFmtId="0" fontId="3" fillId="4" borderId="0" xfId="3" applyFont="1" applyFill="1"/>
    <xf numFmtId="14" fontId="8" fillId="4" borderId="0" xfId="3" applyNumberFormat="1" applyFont="1" applyFill="1" applyAlignment="1" applyProtection="1">
      <alignment horizontal="left" vertical="center"/>
      <protection hidden="1"/>
    </xf>
    <xf numFmtId="49" fontId="7" fillId="5" borderId="1" xfId="3" applyNumberFormat="1" applyFont="1" applyFill="1" applyBorder="1" applyAlignment="1">
      <alignment horizontal="center" vertical="center" wrapText="1"/>
    </xf>
    <xf numFmtId="49" fontId="13" fillId="5" borderId="1" xfId="3" applyNumberFormat="1" applyFont="1" applyFill="1" applyBorder="1" applyAlignment="1">
      <alignment vertical="center" wrapText="1"/>
    </xf>
    <xf numFmtId="49" fontId="1" fillId="0" borderId="1" xfId="3" applyNumberFormat="1" applyBorder="1" applyAlignment="1">
      <alignment horizontal="center" vertical="center"/>
    </xf>
    <xf numFmtId="2" fontId="1" fillId="0" borderId="1" xfId="2" applyNumberFormat="1" applyFont="1" applyFill="1" applyBorder="1" applyAlignment="1">
      <alignment horizontal="center" vertical="center"/>
    </xf>
    <xf numFmtId="0" fontId="1" fillId="0" borderId="0" xfId="3" applyAlignment="1">
      <alignment vertical="center"/>
    </xf>
    <xf numFmtId="0" fontId="11" fillId="0" borderId="0" xfId="3" applyFont="1" applyAlignment="1">
      <alignment vertical="center"/>
    </xf>
    <xf numFmtId="0" fontId="10" fillId="5" borderId="6" xfId="4" applyFont="1" applyFill="1" applyBorder="1" applyAlignment="1">
      <alignment horizontal="center" vertical="center"/>
    </xf>
    <xf numFmtId="49" fontId="1" fillId="6" borderId="1" xfId="7" applyNumberFormat="1" applyFill="1" applyBorder="1" applyAlignment="1">
      <alignment horizontal="center" vertical="center"/>
    </xf>
    <xf numFmtId="2" fontId="1" fillId="0" borderId="1" xfId="7" applyNumberFormat="1" applyBorder="1" applyAlignment="1">
      <alignment horizontal="center" vertical="center"/>
    </xf>
    <xf numFmtId="0" fontId="4" fillId="0" borderId="0" xfId="0" applyFont="1" applyAlignment="1">
      <alignment horizontal="right"/>
    </xf>
    <xf numFmtId="49" fontId="1" fillId="6" borderId="0" xfId="7" applyNumberFormat="1" applyFill="1" applyAlignment="1">
      <alignment vertical="center"/>
    </xf>
    <xf numFmtId="49" fontId="7" fillId="6" borderId="0" xfId="7" applyNumberFormat="1" applyFont="1" applyFill="1" applyAlignment="1">
      <alignment horizontal="center" vertical="center"/>
    </xf>
    <xf numFmtId="49" fontId="7" fillId="6" borderId="0" xfId="7" applyNumberFormat="1" applyFont="1" applyFill="1" applyAlignment="1">
      <alignment vertical="center"/>
    </xf>
    <xf numFmtId="49" fontId="7" fillId="5" borderId="1" xfId="4" applyNumberFormat="1" applyFont="1" applyFill="1" applyBorder="1" applyAlignment="1">
      <alignment horizontal="center" vertical="center"/>
    </xf>
    <xf numFmtId="49" fontId="1" fillId="0" borderId="1" xfId="4" applyNumberFormat="1" applyFont="1" applyBorder="1" applyAlignment="1">
      <alignment horizontal="center" vertical="center"/>
    </xf>
    <xf numFmtId="2" fontId="1" fillId="0" borderId="1" xfId="4" applyNumberFormat="1" applyFont="1" applyBorder="1" applyAlignment="1">
      <alignment horizontal="center" vertical="center"/>
    </xf>
    <xf numFmtId="49" fontId="1" fillId="2" borderId="1" xfId="4" applyNumberFormat="1" applyFont="1" applyFill="1" applyBorder="1" applyAlignment="1">
      <alignment horizontal="center" vertical="center"/>
    </xf>
    <xf numFmtId="2" fontId="1" fillId="2" borderId="1" xfId="4" applyNumberFormat="1" applyFont="1" applyFill="1" applyBorder="1" applyAlignment="1">
      <alignment horizontal="center" vertical="center"/>
    </xf>
    <xf numFmtId="0" fontId="14" fillId="0" borderId="0" xfId="0" applyFont="1"/>
    <xf numFmtId="0" fontId="4" fillId="0" borderId="0" xfId="0" applyFont="1"/>
    <xf numFmtId="0" fontId="1" fillId="0" borderId="0" xfId="6" applyAlignment="1">
      <alignment vertical="center"/>
    </xf>
    <xf numFmtId="0" fontId="14" fillId="0" borderId="0" xfId="0" applyFont="1" applyAlignment="1">
      <alignment vertical="center"/>
    </xf>
    <xf numFmtId="49" fontId="7" fillId="5" borderId="1" xfId="4" applyNumberFormat="1" applyFont="1" applyFill="1" applyBorder="1" applyAlignment="1">
      <alignment horizontal="center" vertical="center" wrapText="1"/>
    </xf>
    <xf numFmtId="0" fontId="1" fillId="0" borderId="0" xfId="1" applyProtection="1">
      <protection hidden="1"/>
    </xf>
    <xf numFmtId="0" fontId="16" fillId="0" borderId="0" xfId="4" applyFont="1"/>
    <xf numFmtId="0" fontId="3" fillId="0" borderId="0" xfId="0" applyFont="1" applyAlignment="1">
      <alignment horizontal="right"/>
    </xf>
    <xf numFmtId="0" fontId="1" fillId="4" borderId="0" xfId="3" applyFill="1" applyAlignment="1" applyProtection="1">
      <alignment horizontal="right" vertical="center"/>
      <protection hidden="1"/>
    </xf>
    <xf numFmtId="14" fontId="8" fillId="4" borderId="0" xfId="3" applyNumberFormat="1" applyFont="1" applyFill="1" applyAlignment="1" applyProtection="1">
      <alignment horizontal="right" vertical="center"/>
      <protection hidden="1"/>
    </xf>
    <xf numFmtId="0" fontId="0" fillId="0" borderId="0" xfId="0" applyAlignment="1">
      <alignment horizontal="right"/>
    </xf>
    <xf numFmtId="49" fontId="7" fillId="0" borderId="1" xfId="4" applyNumberFormat="1" applyFont="1" applyBorder="1" applyAlignment="1">
      <alignment horizontal="center" vertical="center" wrapText="1"/>
    </xf>
    <xf numFmtId="49" fontId="21" fillId="0" borderId="1" xfId="4" applyNumberFormat="1" applyFont="1" applyBorder="1" applyAlignment="1">
      <alignment horizontal="left" vertical="center"/>
    </xf>
    <xf numFmtId="0" fontId="11" fillId="0" borderId="0" xfId="4" applyFont="1"/>
    <xf numFmtId="49" fontId="1" fillId="0" borderId="1" xfId="4" applyNumberFormat="1" applyFont="1" applyBorder="1" applyAlignment="1">
      <alignment horizontal="left" vertical="center"/>
    </xf>
    <xf numFmtId="2" fontId="7" fillId="2" borderId="1" xfId="4" applyNumberFormat="1" applyFont="1" applyFill="1" applyBorder="1" applyAlignment="1">
      <alignment horizontal="center" vertical="center"/>
    </xf>
    <xf numFmtId="49" fontId="7" fillId="0" borderId="4" xfId="4" applyNumberFormat="1" applyFont="1" applyBorder="1" applyAlignment="1">
      <alignment horizontal="center" vertical="center" wrapText="1"/>
    </xf>
    <xf numFmtId="49" fontId="7" fillId="0" borderId="4" xfId="4" applyNumberFormat="1" applyFont="1" applyBorder="1" applyAlignment="1">
      <alignment horizontal="center" vertical="center"/>
    </xf>
    <xf numFmtId="49" fontId="7" fillId="0" borderId="1" xfId="4" applyNumberFormat="1" applyFont="1" applyBorder="1" applyAlignment="1">
      <alignment horizontal="center" vertical="center"/>
    </xf>
    <xf numFmtId="2" fontId="1" fillId="0" borderId="1" xfId="2" applyNumberFormat="1" applyFont="1" applyFill="1" applyBorder="1" applyAlignment="1">
      <alignment horizontal="center"/>
    </xf>
    <xf numFmtId="0" fontId="1" fillId="0" borderId="0" xfId="4" applyFont="1"/>
    <xf numFmtId="0" fontId="7" fillId="0" borderId="0" xfId="7" applyFont="1"/>
    <xf numFmtId="0" fontId="1" fillId="0" borderId="0" xfId="7"/>
    <xf numFmtId="0" fontId="1" fillId="0" borderId="0" xfId="7" applyAlignment="1">
      <alignment wrapText="1"/>
    </xf>
    <xf numFmtId="0" fontId="1" fillId="0" borderId="0" xfId="7" applyAlignment="1">
      <alignment horizontal="left"/>
    </xf>
    <xf numFmtId="0" fontId="21" fillId="4" borderId="0" xfId="3" applyFont="1" applyFill="1" applyAlignment="1" applyProtection="1">
      <alignment horizontal="center" vertical="center"/>
      <protection hidden="1"/>
    </xf>
    <xf numFmtId="0" fontId="14" fillId="4" borderId="0" xfId="3" applyFont="1" applyFill="1"/>
    <xf numFmtId="0" fontId="14" fillId="0" borderId="0" xfId="0" applyFont="1" applyAlignment="1">
      <alignment horizontal="left" wrapText="1"/>
    </xf>
    <xf numFmtId="14" fontId="1" fillId="0" borderId="0" xfId="4" applyNumberFormat="1" applyFont="1" applyAlignment="1">
      <alignment horizontal="left"/>
    </xf>
    <xf numFmtId="0" fontId="1" fillId="0" borderId="0" xfId="7" applyAlignment="1">
      <alignment horizontal="justify" wrapText="1"/>
    </xf>
    <xf numFmtId="2" fontId="11" fillId="0" borderId="0" xfId="4" applyNumberFormat="1" applyFont="1"/>
    <xf numFmtId="2" fontId="7" fillId="0" borderId="1" xfId="4" applyNumberFormat="1" applyFont="1" applyBorder="1" applyAlignment="1">
      <alignment horizontal="center" vertical="center"/>
    </xf>
    <xf numFmtId="49" fontId="1" fillId="10" borderId="1" xfId="7" applyNumberFormat="1" applyFill="1" applyBorder="1" applyAlignment="1">
      <alignment horizontal="center" vertical="center"/>
    </xf>
    <xf numFmtId="2" fontId="1" fillId="2" borderId="1" xfId="7" applyNumberFormat="1" applyFill="1" applyBorder="1" applyAlignment="1">
      <alignment horizontal="center" vertical="center"/>
    </xf>
    <xf numFmtId="0" fontId="22" fillId="0" borderId="0" xfId="0" applyFont="1"/>
    <xf numFmtId="0" fontId="14" fillId="0" borderId="0" xfId="0" applyFont="1" applyAlignment="1">
      <alignment horizontal="center" vertical="center"/>
    </xf>
    <xf numFmtId="49" fontId="7" fillId="2" borderId="1" xfId="4" applyNumberFormat="1" applyFont="1" applyFill="1" applyBorder="1" applyAlignment="1">
      <alignment horizontal="center" vertical="center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3" fillId="4" borderId="0" xfId="3" applyFont="1" applyFill="1" applyAlignment="1" applyProtection="1">
      <alignment horizontal="center"/>
      <protection hidden="1"/>
    </xf>
    <xf numFmtId="0" fontId="3" fillId="4" borderId="0" xfId="3" applyFont="1" applyFill="1" applyProtection="1">
      <protection hidden="1"/>
    </xf>
    <xf numFmtId="4" fontId="1" fillId="0" borderId="1" xfId="0" applyNumberFormat="1" applyFont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center" vertical="center" wrapText="1"/>
      <protection hidden="1"/>
    </xf>
    <xf numFmtId="0" fontId="20" fillId="0" borderId="0" xfId="0" applyFont="1" applyProtection="1">
      <protection hidden="1"/>
    </xf>
    <xf numFmtId="49" fontId="7" fillId="5" borderId="1" xfId="4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4" applyFont="1" applyBorder="1" applyAlignment="1" applyProtection="1">
      <alignment horizontal="center" vertical="center" wrapText="1"/>
      <protection hidden="1"/>
    </xf>
    <xf numFmtId="2" fontId="1" fillId="0" borderId="1" xfId="5" applyNumberFormat="1" applyFont="1" applyFill="1" applyBorder="1" applyAlignment="1" applyProtection="1">
      <alignment horizontal="center" vertical="center"/>
      <protection hidden="1"/>
    </xf>
    <xf numFmtId="49" fontId="7" fillId="2" borderId="1" xfId="4" applyNumberFormat="1" applyFont="1" applyFill="1" applyBorder="1" applyAlignment="1" applyProtection="1">
      <alignment horizontal="center" vertical="center"/>
      <protection hidden="1"/>
    </xf>
    <xf numFmtId="0" fontId="11" fillId="0" borderId="0" xfId="4" applyFont="1" applyAlignment="1" applyProtection="1">
      <alignment vertical="center"/>
      <protection hidden="1"/>
    </xf>
    <xf numFmtId="0" fontId="11" fillId="0" borderId="0" xfId="4" applyFont="1" applyAlignment="1" applyProtection="1">
      <alignment vertical="center" wrapText="1"/>
      <protection hidden="1"/>
    </xf>
    <xf numFmtId="2" fontId="11" fillId="0" borderId="0" xfId="4" applyNumberFormat="1" applyFont="1" applyAlignment="1" applyProtection="1">
      <alignment vertical="center"/>
      <protection hidden="1"/>
    </xf>
    <xf numFmtId="0" fontId="10" fillId="5" borderId="1" xfId="4" applyFont="1" applyFill="1" applyBorder="1" applyAlignment="1" applyProtection="1">
      <alignment horizontal="center" vertical="center"/>
      <protection hidden="1"/>
    </xf>
    <xf numFmtId="49" fontId="7" fillId="5" borderId="1" xfId="4" applyNumberFormat="1" applyFont="1" applyFill="1" applyBorder="1" applyAlignment="1" applyProtection="1">
      <alignment horizontal="center" vertical="center"/>
      <protection hidden="1"/>
    </xf>
    <xf numFmtId="0" fontId="16" fillId="0" borderId="0" xfId="4" applyFont="1" applyProtection="1">
      <protection hidden="1"/>
    </xf>
    <xf numFmtId="49" fontId="15" fillId="5" borderId="1" xfId="4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Protection="1">
      <protection hidden="1"/>
    </xf>
    <xf numFmtId="0" fontId="11" fillId="0" borderId="0" xfId="4" applyFont="1" applyProtection="1">
      <protection hidden="1"/>
    </xf>
    <xf numFmtId="49" fontId="1" fillId="0" borderId="1" xfId="4" applyNumberFormat="1" applyFont="1" applyBorder="1" applyAlignment="1" applyProtection="1">
      <alignment horizontal="left" vertical="center"/>
      <protection hidden="1"/>
    </xf>
    <xf numFmtId="2" fontId="1" fillId="0" borderId="1" xfId="2" applyNumberFormat="1" applyFont="1" applyFill="1" applyBorder="1" applyAlignment="1" applyProtection="1">
      <alignment horizontal="center"/>
      <protection hidden="1"/>
    </xf>
    <xf numFmtId="0" fontId="17" fillId="0" borderId="0" xfId="4" applyFont="1" applyProtection="1">
      <protection hidden="1"/>
    </xf>
    <xf numFmtId="2" fontId="1" fillId="0" borderId="1" xfId="4" applyNumberFormat="1" applyFont="1" applyBorder="1" applyAlignment="1" applyProtection="1">
      <alignment horizontal="center" vertical="center"/>
      <protection hidden="1"/>
    </xf>
    <xf numFmtId="0" fontId="1" fillId="0" borderId="0" xfId="4" applyFont="1" applyProtection="1">
      <protection hidden="1"/>
    </xf>
    <xf numFmtId="49" fontId="1" fillId="5" borderId="1" xfId="4" applyNumberFormat="1" applyFont="1" applyFill="1" applyBorder="1" applyAlignment="1" applyProtection="1">
      <alignment horizontal="left" vertical="center"/>
      <protection hidden="1"/>
    </xf>
    <xf numFmtId="2" fontId="1" fillId="5" borderId="1" xfId="2" applyNumberFormat="1" applyFont="1" applyFill="1" applyBorder="1" applyAlignment="1" applyProtection="1">
      <alignment horizontal="center"/>
      <protection hidden="1"/>
    </xf>
    <xf numFmtId="2" fontId="1" fillId="5" borderId="1" xfId="4" applyNumberFormat="1" applyFont="1" applyFill="1" applyBorder="1" applyAlignment="1" applyProtection="1">
      <alignment horizontal="center" vertical="center"/>
      <protection hidden="1"/>
    </xf>
    <xf numFmtId="0" fontId="10" fillId="0" borderId="0" xfId="4" applyFont="1" applyProtection="1">
      <protection hidden="1"/>
    </xf>
    <xf numFmtId="0" fontId="16" fillId="0" borderId="0" xfId="4" applyFont="1" applyAlignment="1" applyProtection="1">
      <alignment vertical="center"/>
      <protection hidden="1"/>
    </xf>
    <xf numFmtId="0" fontId="10" fillId="0" borderId="0" xfId="4" applyFont="1" applyAlignment="1" applyProtection="1">
      <alignment vertical="center"/>
      <protection hidden="1"/>
    </xf>
    <xf numFmtId="0" fontId="11" fillId="0" borderId="0" xfId="4" applyFont="1" applyAlignment="1" applyProtection="1">
      <alignment horizontal="center"/>
      <protection hidden="1"/>
    </xf>
    <xf numFmtId="0" fontId="16" fillId="0" borderId="0" xfId="4" applyFont="1" applyAlignment="1" applyProtection="1">
      <alignment horizontal="center" vertical="center"/>
      <protection hidden="1"/>
    </xf>
    <xf numFmtId="49" fontId="2" fillId="5" borderId="1" xfId="4" applyNumberFormat="1" applyFont="1" applyFill="1" applyBorder="1" applyAlignment="1">
      <alignment horizontal="center" vertical="center"/>
    </xf>
    <xf numFmtId="0" fontId="18" fillId="0" borderId="0" xfId="0" applyFont="1"/>
    <xf numFmtId="0" fontId="14" fillId="0" borderId="0" xfId="0" quotePrefix="1" applyFont="1"/>
    <xf numFmtId="49" fontId="7" fillId="0" borderId="0" xfId="4" applyNumberFormat="1" applyFont="1" applyAlignment="1">
      <alignment horizontal="center" vertical="center"/>
    </xf>
    <xf numFmtId="2" fontId="1" fillId="0" borderId="0" xfId="4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/>
    </xf>
    <xf numFmtId="49" fontId="7" fillId="5" borderId="5" xfId="4" applyNumberFormat="1" applyFont="1" applyFill="1" applyBorder="1" applyAlignment="1">
      <alignment horizontal="center" vertical="center"/>
    </xf>
    <xf numFmtId="49" fontId="7" fillId="5" borderId="13" xfId="4" applyNumberFormat="1" applyFont="1" applyFill="1" applyBorder="1" applyAlignment="1">
      <alignment horizontal="center" vertical="center"/>
    </xf>
    <xf numFmtId="49" fontId="7" fillId="5" borderId="14" xfId="4" applyNumberFormat="1" applyFont="1" applyFill="1" applyBorder="1" applyAlignment="1">
      <alignment horizontal="center" vertical="center"/>
    </xf>
    <xf numFmtId="49" fontId="1" fillId="0" borderId="15" xfId="4" applyNumberFormat="1" applyFont="1" applyBorder="1" applyAlignment="1">
      <alignment horizontal="center" vertical="center"/>
    </xf>
    <xf numFmtId="2" fontId="1" fillId="0" borderId="16" xfId="4" applyNumberFormat="1" applyFont="1" applyBorder="1" applyAlignment="1">
      <alignment horizontal="center" vertical="center"/>
    </xf>
    <xf numFmtId="49" fontId="1" fillId="2" borderId="15" xfId="4" applyNumberFormat="1" applyFont="1" applyFill="1" applyBorder="1" applyAlignment="1">
      <alignment horizontal="center" vertical="center"/>
    </xf>
    <xf numFmtId="2" fontId="1" fillId="2" borderId="16" xfId="4" applyNumberFormat="1" applyFont="1" applyFill="1" applyBorder="1" applyAlignment="1">
      <alignment horizontal="center" vertical="center"/>
    </xf>
    <xf numFmtId="49" fontId="1" fillId="0" borderId="17" xfId="4" applyNumberFormat="1" applyFont="1" applyBorder="1" applyAlignment="1">
      <alignment horizontal="center" vertical="center"/>
    </xf>
    <xf numFmtId="2" fontId="1" fillId="0" borderId="18" xfId="4" applyNumberFormat="1" applyFont="1" applyBorder="1" applyAlignment="1">
      <alignment horizontal="center" vertical="center"/>
    </xf>
    <xf numFmtId="2" fontId="1" fillId="0" borderId="19" xfId="4" applyNumberFormat="1" applyFont="1" applyBorder="1" applyAlignment="1">
      <alignment horizontal="center" vertical="center"/>
    </xf>
    <xf numFmtId="49" fontId="1" fillId="0" borderId="15" xfId="4" applyNumberFormat="1" applyFont="1" applyBorder="1" applyAlignment="1">
      <alignment horizontal="left" vertical="center"/>
    </xf>
    <xf numFmtId="49" fontId="1" fillId="2" borderId="17" xfId="4" applyNumberFormat="1" applyFont="1" applyFill="1" applyBorder="1" applyAlignment="1">
      <alignment horizontal="left" vertical="center"/>
    </xf>
    <xf numFmtId="2" fontId="1" fillId="2" borderId="19" xfId="4" applyNumberFormat="1" applyFont="1" applyFill="1" applyBorder="1" applyAlignment="1">
      <alignment horizontal="center" vertical="center"/>
    </xf>
    <xf numFmtId="0" fontId="6" fillId="0" borderId="0" xfId="3" applyFont="1" applyProtection="1">
      <protection hidden="1"/>
    </xf>
    <xf numFmtId="0" fontId="22" fillId="5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justify" vertical="center"/>
    </xf>
    <xf numFmtId="0" fontId="14" fillId="4" borderId="1" xfId="0" applyFont="1" applyFill="1" applyBorder="1" applyAlignment="1">
      <alignment horizontal="center" vertical="center"/>
    </xf>
    <xf numFmtId="2" fontId="14" fillId="4" borderId="1" xfId="2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top" wrapText="1"/>
    </xf>
    <xf numFmtId="2" fontId="1" fillId="0" borderId="0" xfId="2" applyNumberFormat="1" applyFont="1" applyFill="1" applyBorder="1" applyAlignment="1">
      <alignment horizontal="center"/>
    </xf>
    <xf numFmtId="0" fontId="10" fillId="0" borderId="0" xfId="4" applyFont="1" applyAlignment="1">
      <alignment horizontal="center"/>
    </xf>
    <xf numFmtId="49" fontId="7" fillId="0" borderId="0" xfId="4" applyNumberFormat="1" applyFont="1" applyAlignment="1">
      <alignment horizontal="center" vertical="center" wrapText="1"/>
    </xf>
    <xf numFmtId="14" fontId="8" fillId="0" borderId="0" xfId="3" applyNumberFormat="1" applyFont="1" applyAlignment="1" applyProtection="1">
      <alignment horizontal="left" vertical="center"/>
      <protection hidden="1"/>
    </xf>
    <xf numFmtId="0" fontId="6" fillId="0" borderId="0" xfId="3" applyFont="1" applyAlignment="1" applyProtection="1">
      <alignment horizontal="center"/>
      <protection hidden="1"/>
    </xf>
    <xf numFmtId="0" fontId="10" fillId="5" borderId="6" xfId="4" applyFont="1" applyFill="1" applyBorder="1" applyAlignment="1">
      <alignment horizontal="center" vertical="center" wrapText="1"/>
    </xf>
    <xf numFmtId="8" fontId="3" fillId="0" borderId="0" xfId="0" applyNumberFormat="1" applyFont="1"/>
    <xf numFmtId="4" fontId="3" fillId="0" borderId="1" xfId="0" applyNumberFormat="1" applyFont="1" applyBorder="1" applyAlignment="1">
      <alignment horizontal="center"/>
    </xf>
    <xf numFmtId="4" fontId="3" fillId="0" borderId="0" xfId="0" applyNumberFormat="1" applyFont="1"/>
    <xf numFmtId="0" fontId="25" fillId="0" borderId="1" xfId="0" applyFont="1" applyBorder="1"/>
    <xf numFmtId="0" fontId="25" fillId="0" borderId="1" xfId="0" applyFont="1" applyBorder="1" applyAlignment="1">
      <alignment horizontal="center"/>
    </xf>
    <xf numFmtId="0" fontId="26" fillId="0" borderId="0" xfId="0" applyFont="1"/>
    <xf numFmtId="49" fontId="1" fillId="0" borderId="0" xfId="4" applyNumberFormat="1" applyFont="1" applyAlignment="1" applyProtection="1">
      <alignment horizontal="left" vertical="center"/>
      <protection hidden="1"/>
    </xf>
    <xf numFmtId="2" fontId="1" fillId="0" borderId="0" xfId="4" applyNumberFormat="1" applyFont="1" applyAlignment="1" applyProtection="1">
      <alignment horizontal="center" vertical="center"/>
      <protection hidden="1"/>
    </xf>
    <xf numFmtId="49" fontId="1" fillId="12" borderId="1" xfId="3" applyNumberFormat="1" applyFill="1" applyBorder="1" applyAlignment="1">
      <alignment horizontal="center" vertical="center"/>
    </xf>
    <xf numFmtId="2" fontId="1" fillId="12" borderId="1" xfId="2" applyNumberFormat="1" applyFont="1" applyFill="1" applyBorder="1" applyAlignment="1">
      <alignment horizontal="center" vertical="center"/>
    </xf>
    <xf numFmtId="0" fontId="7" fillId="5" borderId="23" xfId="6" applyFont="1" applyFill="1" applyBorder="1" applyAlignment="1" applyProtection="1">
      <alignment horizontal="center" vertical="center"/>
      <protection hidden="1"/>
    </xf>
    <xf numFmtId="0" fontId="7" fillId="5" borderId="24" xfId="6" applyFont="1" applyFill="1" applyBorder="1" applyAlignment="1" applyProtection="1">
      <alignment horizontal="center" vertical="center"/>
      <protection hidden="1"/>
    </xf>
    <xf numFmtId="0" fontId="1" fillId="0" borderId="25" xfId="6" applyBorder="1" applyAlignment="1" applyProtection="1">
      <alignment horizontal="left" vertical="center"/>
      <protection hidden="1"/>
    </xf>
    <xf numFmtId="8" fontId="1" fillId="0" borderId="26" xfId="6" applyNumberFormat="1" applyBorder="1" applyAlignment="1" applyProtection="1">
      <alignment horizontal="center" vertical="center"/>
      <protection hidden="1"/>
    </xf>
    <xf numFmtId="8" fontId="1" fillId="0" borderId="29" xfId="6" applyNumberFormat="1" applyBorder="1" applyAlignment="1" applyProtection="1">
      <alignment horizontal="center" vertical="center"/>
      <protection hidden="1"/>
    </xf>
    <xf numFmtId="0" fontId="26" fillId="0" borderId="12" xfId="0" applyFont="1" applyBorder="1"/>
    <xf numFmtId="0" fontId="26" fillId="0" borderId="30" xfId="0" applyFont="1" applyBorder="1"/>
    <xf numFmtId="0" fontId="1" fillId="0" borderId="31" xfId="6" applyBorder="1" applyAlignment="1" applyProtection="1">
      <alignment horizontal="left" vertical="center"/>
      <protection hidden="1"/>
    </xf>
    <xf numFmtId="0" fontId="1" fillId="0" borderId="12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6" xfId="6" applyBorder="1" applyAlignment="1" applyProtection="1">
      <alignment horizontal="left" vertical="center"/>
      <protection hidden="1"/>
    </xf>
    <xf numFmtId="0" fontId="1" fillId="0" borderId="37" xfId="6" applyBorder="1" applyAlignment="1" applyProtection="1">
      <alignment horizontal="left" vertical="center"/>
      <protection hidden="1"/>
    </xf>
    <xf numFmtId="0" fontId="1" fillId="0" borderId="38" xfId="6" applyBorder="1" applyAlignment="1" applyProtection="1">
      <alignment horizontal="left" vertical="center"/>
      <protection hidden="1"/>
    </xf>
    <xf numFmtId="0" fontId="1" fillId="0" borderId="23" xfId="6" applyBorder="1" applyAlignment="1" applyProtection="1">
      <alignment horizontal="center" vertical="center"/>
      <protection hidden="1"/>
    </xf>
    <xf numFmtId="0" fontId="1" fillId="0" borderId="24" xfId="6" applyBorder="1" applyAlignment="1" applyProtection="1">
      <alignment horizontal="center" vertical="center"/>
      <protection hidden="1"/>
    </xf>
    <xf numFmtId="0" fontId="1" fillId="0" borderId="25" xfId="6" applyBorder="1" applyAlignment="1" applyProtection="1">
      <alignment vertical="center"/>
      <protection hidden="1"/>
    </xf>
    <xf numFmtId="0" fontId="1" fillId="0" borderId="12" xfId="6" applyBorder="1" applyAlignment="1" applyProtection="1">
      <alignment vertical="center"/>
      <protection hidden="1"/>
    </xf>
    <xf numFmtId="8" fontId="1" fillId="0" borderId="39" xfId="6" applyNumberFormat="1" applyBorder="1" applyAlignment="1" applyProtection="1">
      <alignment horizontal="center" vertical="center"/>
      <protection hidden="1"/>
    </xf>
    <xf numFmtId="0" fontId="1" fillId="0" borderId="40" xfId="6" applyBorder="1" applyAlignment="1" applyProtection="1">
      <alignment horizontal="center" vertical="center"/>
      <protection hidden="1"/>
    </xf>
    <xf numFmtId="0" fontId="1" fillId="0" borderId="41" xfId="6" applyBorder="1" applyAlignment="1" applyProtection="1">
      <alignment horizontal="center" vertical="center"/>
      <protection hidden="1"/>
    </xf>
    <xf numFmtId="0" fontId="1" fillId="0" borderId="42" xfId="6" applyBorder="1" applyAlignment="1" applyProtection="1">
      <alignment horizontal="left" vertical="center"/>
      <protection hidden="1"/>
    </xf>
    <xf numFmtId="0" fontId="1" fillId="0" borderId="30" xfId="6" applyBorder="1" applyAlignment="1" applyProtection="1">
      <alignment vertical="center"/>
      <protection hidden="1"/>
    </xf>
    <xf numFmtId="0" fontId="1" fillId="0" borderId="12" xfId="0" applyFont="1" applyBorder="1" applyAlignment="1" applyProtection="1">
      <alignment vertical="center"/>
      <protection hidden="1"/>
    </xf>
    <xf numFmtId="0" fontId="1" fillId="0" borderId="30" xfId="0" applyFont="1" applyBorder="1" applyAlignment="1" applyProtection="1">
      <alignment vertical="center"/>
      <protection hidden="1"/>
    </xf>
    <xf numFmtId="0" fontId="1" fillId="0" borderId="25" xfId="0" applyFont="1" applyBorder="1" applyAlignment="1" applyProtection="1">
      <alignment horizontal="left" vertical="center"/>
      <protection hidden="1"/>
    </xf>
    <xf numFmtId="0" fontId="1" fillId="0" borderId="36" xfId="0" applyFont="1" applyBorder="1" applyAlignment="1" applyProtection="1">
      <alignment horizontal="left" vertical="center"/>
      <protection hidden="1"/>
    </xf>
    <xf numFmtId="0" fontId="1" fillId="0" borderId="27" xfId="0" applyFont="1" applyBorder="1" applyAlignment="1" applyProtection="1">
      <alignment horizontal="left" vertical="center"/>
      <protection hidden="1"/>
    </xf>
    <xf numFmtId="0" fontId="1" fillId="0" borderId="34" xfId="0" applyFont="1" applyBorder="1" applyAlignment="1" applyProtection="1">
      <alignment horizontal="left" vertical="center"/>
      <protection hidden="1"/>
    </xf>
    <xf numFmtId="0" fontId="1" fillId="0" borderId="37" xfId="0" applyFont="1" applyBorder="1" applyAlignment="1" applyProtection="1">
      <alignment horizontal="left" vertical="center"/>
      <protection hidden="1"/>
    </xf>
    <xf numFmtId="0" fontId="1" fillId="0" borderId="38" xfId="0" applyFont="1" applyBorder="1" applyAlignment="1" applyProtection="1">
      <alignment horizontal="left" vertical="center"/>
      <protection hidden="1"/>
    </xf>
    <xf numFmtId="0" fontId="1" fillId="0" borderId="32" xfId="0" applyFont="1" applyBorder="1" applyAlignment="1" applyProtection="1">
      <alignment horizontal="left" vertical="center"/>
      <protection hidden="1"/>
    </xf>
    <xf numFmtId="0" fontId="1" fillId="0" borderId="33" xfId="0" applyFont="1" applyBorder="1" applyAlignment="1" applyProtection="1">
      <alignment horizontal="left" vertical="center"/>
      <protection hidden="1"/>
    </xf>
    <xf numFmtId="8" fontId="1" fillId="0" borderId="26" xfId="0" applyNumberFormat="1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left" vertical="center"/>
      <protection hidden="1"/>
    </xf>
    <xf numFmtId="0" fontId="1" fillId="0" borderId="44" xfId="0" applyFont="1" applyBorder="1" applyAlignment="1" applyProtection="1">
      <alignment horizontal="left" vertical="center"/>
      <protection hidden="1"/>
    </xf>
    <xf numFmtId="0" fontId="1" fillId="0" borderId="12" xfId="0" applyFont="1" applyBorder="1" applyAlignment="1" applyProtection="1">
      <alignment horizontal="left" vertical="center"/>
      <protection hidden="1"/>
    </xf>
    <xf numFmtId="0" fontId="1" fillId="0" borderId="30" xfId="0" applyFont="1" applyBorder="1" applyAlignment="1" applyProtection="1">
      <alignment horizontal="left" vertical="center"/>
      <protection hidden="1"/>
    </xf>
    <xf numFmtId="0" fontId="1" fillId="0" borderId="31" xfId="0" applyFont="1" applyBorder="1" applyAlignment="1" applyProtection="1">
      <alignment horizontal="left" vertical="center"/>
      <protection hidden="1"/>
    </xf>
    <xf numFmtId="0" fontId="1" fillId="0" borderId="42" xfId="0" applyFont="1" applyBorder="1" applyAlignment="1" applyProtection="1">
      <alignment horizontal="left" vertical="center"/>
      <protection hidden="1"/>
    </xf>
    <xf numFmtId="0" fontId="1" fillId="0" borderId="28" xfId="0" applyFont="1" applyBorder="1" applyAlignment="1" applyProtection="1">
      <alignment horizontal="left" vertical="center"/>
      <protection hidden="1"/>
    </xf>
    <xf numFmtId="0" fontId="1" fillId="0" borderId="35" xfId="0" applyFont="1" applyBorder="1" applyAlignment="1" applyProtection="1">
      <alignment horizontal="left" vertical="center"/>
      <protection hidden="1"/>
    </xf>
    <xf numFmtId="0" fontId="1" fillId="0" borderId="45" xfId="6" applyBorder="1" applyAlignment="1" applyProtection="1">
      <alignment vertical="center"/>
      <protection hidden="1"/>
    </xf>
    <xf numFmtId="0" fontId="1" fillId="0" borderId="43" xfId="6" applyBorder="1" applyAlignment="1" applyProtection="1">
      <alignment horizontal="left" vertical="center"/>
      <protection hidden="1"/>
    </xf>
    <xf numFmtId="0" fontId="1" fillId="0" borderId="44" xfId="6" applyBorder="1" applyAlignment="1" applyProtection="1">
      <alignment horizontal="left" vertical="center"/>
      <protection hidden="1"/>
    </xf>
    <xf numFmtId="0" fontId="1" fillId="0" borderId="12" xfId="6" applyBorder="1" applyAlignment="1" applyProtection="1">
      <alignment horizontal="left" vertical="center"/>
      <protection hidden="1"/>
    </xf>
    <xf numFmtId="0" fontId="1" fillId="0" borderId="30" xfId="6" applyBorder="1" applyAlignment="1" applyProtection="1">
      <alignment horizontal="left" vertical="center"/>
      <protection hidden="1"/>
    </xf>
    <xf numFmtId="0" fontId="1" fillId="0" borderId="12" xfId="6" applyBorder="1" applyAlignment="1">
      <alignment horizontal="left" vertical="center"/>
    </xf>
    <xf numFmtId="0" fontId="1" fillId="0" borderId="30" xfId="6" applyBorder="1" applyAlignment="1">
      <alignment horizontal="left" vertical="center"/>
    </xf>
    <xf numFmtId="0" fontId="1" fillId="0" borderId="23" xfId="6" applyBorder="1" applyAlignment="1">
      <alignment horizontal="center" vertical="center"/>
    </xf>
    <xf numFmtId="0" fontId="1" fillId="0" borderId="24" xfId="6" applyBorder="1" applyAlignment="1">
      <alignment horizontal="center" vertical="center"/>
    </xf>
    <xf numFmtId="0" fontId="7" fillId="5" borderId="23" xfId="6" applyFont="1" applyFill="1" applyBorder="1" applyAlignment="1">
      <alignment horizontal="center" vertical="center"/>
    </xf>
    <xf numFmtId="0" fontId="7" fillId="5" borderId="24" xfId="6" applyFont="1" applyFill="1" applyBorder="1" applyAlignment="1">
      <alignment horizontal="center" vertical="center"/>
    </xf>
    <xf numFmtId="0" fontId="1" fillId="0" borderId="31" xfId="6" applyBorder="1" applyAlignment="1">
      <alignment horizontal="left" vertical="center"/>
    </xf>
    <xf numFmtId="0" fontId="1" fillId="0" borderId="42" xfId="6" applyBorder="1" applyAlignment="1">
      <alignment horizontal="left" vertical="center"/>
    </xf>
    <xf numFmtId="0" fontId="1" fillId="0" borderId="27" xfId="6" applyBorder="1" applyAlignment="1">
      <alignment horizontal="left" vertical="center"/>
    </xf>
    <xf numFmtId="0" fontId="1" fillId="0" borderId="34" xfId="6" applyBorder="1" applyAlignment="1">
      <alignment horizontal="left" vertical="center"/>
    </xf>
    <xf numFmtId="0" fontId="1" fillId="0" borderId="28" xfId="6" applyBorder="1" applyAlignment="1">
      <alignment horizontal="left" vertical="center"/>
    </xf>
    <xf numFmtId="0" fontId="1" fillId="0" borderId="35" xfId="6" applyBorder="1" applyAlignment="1">
      <alignment horizontal="left" vertical="center"/>
    </xf>
    <xf numFmtId="0" fontId="6" fillId="4" borderId="0" xfId="3" applyFont="1" applyFill="1" applyProtection="1">
      <protection hidden="1"/>
    </xf>
    <xf numFmtId="0" fontId="20" fillId="4" borderId="0" xfId="3" applyFont="1" applyFill="1" applyAlignment="1" applyProtection="1">
      <alignment vertical="center"/>
      <protection hidden="1"/>
    </xf>
    <xf numFmtId="0" fontId="20" fillId="4" borderId="0" xfId="3" applyFont="1" applyFill="1" applyAlignment="1" applyProtection="1">
      <alignment horizontal="right" vertical="center"/>
      <protection hidden="1"/>
    </xf>
    <xf numFmtId="0" fontId="20" fillId="4" borderId="0" xfId="3" applyFont="1" applyFill="1" applyAlignment="1" applyProtection="1">
      <alignment horizontal="center" vertical="center"/>
      <protection hidden="1"/>
    </xf>
    <xf numFmtId="0" fontId="30" fillId="0" borderId="0" xfId="0" applyFont="1" applyAlignment="1">
      <alignment horizontal="right"/>
    </xf>
    <xf numFmtId="0" fontId="30" fillId="0" borderId="0" xfId="0" applyFont="1"/>
    <xf numFmtId="0" fontId="1" fillId="0" borderId="32" xfId="6" applyBorder="1" applyAlignment="1" applyProtection="1">
      <alignment horizontal="left" vertical="center"/>
      <protection hidden="1"/>
    </xf>
    <xf numFmtId="0" fontId="1" fillId="0" borderId="33" xfId="6" applyBorder="1" applyAlignment="1" applyProtection="1">
      <alignment horizontal="left" vertical="center"/>
      <protection hidden="1"/>
    </xf>
    <xf numFmtId="0" fontId="1" fillId="0" borderId="27" xfId="6" applyBorder="1" applyAlignment="1" applyProtection="1">
      <alignment horizontal="left" vertical="center"/>
      <protection hidden="1"/>
    </xf>
    <xf numFmtId="0" fontId="1" fillId="0" borderId="34" xfId="6" applyBorder="1" applyAlignment="1" applyProtection="1">
      <alignment horizontal="left" vertical="center"/>
      <protection hidden="1"/>
    </xf>
    <xf numFmtId="0" fontId="1" fillId="0" borderId="28" xfId="6" applyBorder="1" applyAlignment="1" applyProtection="1">
      <alignment horizontal="left" vertical="center"/>
      <protection hidden="1"/>
    </xf>
    <xf numFmtId="0" fontId="1" fillId="0" borderId="35" xfId="6" applyBorder="1" applyAlignment="1" applyProtection="1">
      <alignment horizontal="left" vertical="center"/>
      <protection hidden="1"/>
    </xf>
    <xf numFmtId="0" fontId="10" fillId="5" borderId="6" xfId="4" applyFont="1" applyFill="1" applyBorder="1" applyAlignment="1" applyProtection="1">
      <alignment horizontal="center" vertical="center" wrapText="1"/>
      <protection hidden="1"/>
    </xf>
    <xf numFmtId="0" fontId="10" fillId="5" borderId="6" xfId="4" applyFont="1" applyFill="1" applyBorder="1" applyAlignment="1" applyProtection="1">
      <alignment horizontal="center" vertical="center"/>
      <protection hidden="1"/>
    </xf>
    <xf numFmtId="49" fontId="7" fillId="5" borderId="1" xfId="3" applyNumberFormat="1" applyFont="1" applyFill="1" applyBorder="1" applyAlignment="1" applyProtection="1">
      <alignment horizontal="center" vertical="center" wrapText="1"/>
      <protection hidden="1"/>
    </xf>
    <xf numFmtId="0" fontId="32" fillId="5" borderId="1" xfId="4" applyFont="1" applyFill="1" applyBorder="1" applyAlignment="1">
      <alignment horizontal="center" vertical="center"/>
    </xf>
    <xf numFmtId="49" fontId="15" fillId="5" borderId="1" xfId="4" applyNumberFormat="1" applyFont="1" applyFill="1" applyBorder="1" applyAlignment="1">
      <alignment vertical="center" wrapText="1"/>
    </xf>
    <xf numFmtId="49" fontId="17" fillId="0" borderId="1" xfId="4" applyNumberFormat="1" applyFont="1" applyBorder="1" applyAlignment="1">
      <alignment horizontal="center" vertical="center"/>
    </xf>
    <xf numFmtId="44" fontId="17" fillId="0" borderId="4" xfId="2" applyFont="1" applyFill="1" applyBorder="1" applyAlignment="1">
      <alignment horizontal="center"/>
    </xf>
    <xf numFmtId="49" fontId="17" fillId="5" borderId="1" xfId="4" applyNumberFormat="1" applyFont="1" applyFill="1" applyBorder="1" applyAlignment="1">
      <alignment horizontal="center" vertical="center"/>
    </xf>
    <xf numFmtId="44" fontId="17" fillId="5" borderId="4" xfId="2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0" borderId="1" xfId="0" applyFill="1" applyBorder="1"/>
    <xf numFmtId="0" fontId="18" fillId="18" borderId="1" xfId="0" applyFont="1" applyFill="1" applyBorder="1"/>
    <xf numFmtId="0" fontId="7" fillId="4" borderId="1" xfId="3" applyFont="1" applyFill="1" applyBorder="1" applyAlignment="1">
      <alignment horizontal="center" vertical="center" wrapText="1"/>
    </xf>
    <xf numFmtId="49" fontId="1" fillId="4" borderId="1" xfId="4" applyNumberFormat="1" applyFont="1" applyFill="1" applyBorder="1" applyAlignment="1">
      <alignment horizontal="left" vertical="center"/>
    </xf>
    <xf numFmtId="2" fontId="1" fillId="4" borderId="1" xfId="2" applyNumberFormat="1" applyFont="1" applyFill="1" applyBorder="1" applyAlignment="1">
      <alignment horizontal="center"/>
    </xf>
    <xf numFmtId="0" fontId="10" fillId="4" borderId="1" xfId="4" applyFont="1" applyFill="1" applyBorder="1" applyAlignment="1">
      <alignment vertical="center"/>
    </xf>
    <xf numFmtId="49" fontId="7" fillId="4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1" fillId="25" borderId="1" xfId="0" applyFont="1" applyFill="1" applyBorder="1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6" fillId="13" borderId="1" xfId="3" applyFont="1" applyFill="1" applyBorder="1" applyAlignment="1" applyProtection="1">
      <alignment horizontal="center"/>
      <protection locked="0" hidden="1"/>
    </xf>
    <xf numFmtId="0" fontId="0" fillId="11" borderId="0" xfId="0" applyFill="1"/>
    <xf numFmtId="10" fontId="31" fillId="23" borderId="0" xfId="0" applyNumberFormat="1" applyFont="1" applyFill="1" applyAlignment="1">
      <alignment horizontal="center"/>
    </xf>
    <xf numFmtId="10" fontId="31" fillId="23" borderId="0" xfId="0" applyNumberFormat="1" applyFont="1" applyFill="1" applyAlignment="1">
      <alignment horizontal="left"/>
    </xf>
    <xf numFmtId="0" fontId="0" fillId="22" borderId="0" xfId="0" applyFill="1"/>
    <xf numFmtId="10" fontId="31" fillId="13" borderId="0" xfId="0" applyNumberFormat="1" applyFont="1" applyFill="1" applyAlignment="1">
      <alignment horizontal="center"/>
    </xf>
    <xf numFmtId="10" fontId="31" fillId="13" borderId="0" xfId="0" applyNumberFormat="1" applyFont="1" applyFill="1" applyAlignment="1">
      <alignment horizontal="left"/>
    </xf>
    <xf numFmtId="0" fontId="31" fillId="13" borderId="0" xfId="0" applyFont="1" applyFill="1"/>
    <xf numFmtId="0" fontId="31" fillId="23" borderId="0" xfId="0" applyFont="1" applyFill="1"/>
    <xf numFmtId="0" fontId="0" fillId="17" borderId="0" xfId="0" applyFill="1"/>
    <xf numFmtId="165" fontId="0" fillId="0" borderId="0" xfId="0" applyNumberFormat="1"/>
    <xf numFmtId="0" fontId="10" fillId="5" borderId="6" xfId="4" applyFont="1" applyFill="1" applyBorder="1" applyAlignment="1" applyProtection="1">
      <alignment vertical="center" wrapText="1"/>
      <protection hidden="1"/>
    </xf>
    <xf numFmtId="0" fontId="10" fillId="5" borderId="6" xfId="4" applyFont="1" applyFill="1" applyBorder="1" applyAlignment="1" applyProtection="1">
      <alignment vertical="center"/>
      <protection hidden="1"/>
    </xf>
    <xf numFmtId="49" fontId="13" fillId="5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1" xfId="0" applyFill="1" applyBorder="1"/>
    <xf numFmtId="49" fontId="1" fillId="4" borderId="1" xfId="3" applyNumberFormat="1" applyFill="1" applyBorder="1" applyAlignment="1">
      <alignment horizontal="center" vertical="center"/>
    </xf>
    <xf numFmtId="44" fontId="33" fillId="0" borderId="1" xfId="27" applyNumberFormat="1" applyFont="1" applyBorder="1"/>
    <xf numFmtId="44" fontId="33" fillId="5" borderId="1" xfId="27" applyNumberFormat="1" applyFont="1" applyFill="1" applyBorder="1"/>
    <xf numFmtId="44" fontId="33" fillId="5" borderId="1" xfId="27" applyNumberFormat="1" applyFont="1" applyFill="1" applyBorder="1" applyAlignment="1">
      <alignment wrapText="1"/>
    </xf>
    <xf numFmtId="44" fontId="33" fillId="5" borderId="1" xfId="27" applyNumberFormat="1" applyFont="1" applyFill="1" applyBorder="1" applyAlignment="1">
      <alignment vertical="center"/>
    </xf>
    <xf numFmtId="44" fontId="33" fillId="0" borderId="1" xfId="27" applyNumberFormat="1" applyFont="1" applyBorder="1" applyAlignment="1">
      <alignment wrapText="1"/>
    </xf>
    <xf numFmtId="9" fontId="33" fillId="0" borderId="1" xfId="27" applyNumberFormat="1" applyFont="1" applyBorder="1" applyAlignment="1">
      <alignment vertical="center"/>
    </xf>
    <xf numFmtId="2" fontId="1" fillId="4" borderId="1" xfId="2" applyNumberFormat="1" applyFont="1" applyFill="1" applyBorder="1" applyAlignment="1">
      <alignment horizontal="center" vertical="center"/>
    </xf>
    <xf numFmtId="49" fontId="1" fillId="4" borderId="1" xfId="3" applyNumberFormat="1" applyFill="1" applyBorder="1" applyAlignment="1">
      <alignment vertical="center"/>
    </xf>
    <xf numFmtId="0" fontId="10" fillId="4" borderId="6" xfId="3" applyFont="1" applyFill="1" applyBorder="1" applyAlignment="1">
      <alignment vertical="center"/>
    </xf>
    <xf numFmtId="49" fontId="13" fillId="4" borderId="1" xfId="3" applyNumberFormat="1" applyFont="1" applyFill="1" applyBorder="1" applyAlignment="1">
      <alignment horizontal="center" vertical="center" wrapText="1"/>
    </xf>
    <xf numFmtId="49" fontId="1" fillId="0" borderId="1" xfId="3" applyNumberFormat="1" applyBorder="1" applyAlignment="1">
      <alignment horizontal="left" vertical="center"/>
    </xf>
    <xf numFmtId="49" fontId="1" fillId="12" borderId="1" xfId="3" applyNumberFormat="1" applyFill="1" applyBorder="1" applyAlignment="1">
      <alignment vertical="center"/>
    </xf>
    <xf numFmtId="2" fontId="1" fillId="0" borderId="2" xfId="5" applyNumberFormat="1" applyFont="1" applyFill="1" applyBorder="1" applyAlignment="1" applyProtection="1">
      <alignment vertical="center"/>
      <protection hidden="1"/>
    </xf>
    <xf numFmtId="2" fontId="1" fillId="0" borderId="3" xfId="5" applyNumberFormat="1" applyFont="1" applyFill="1" applyBorder="1" applyAlignment="1" applyProtection="1">
      <alignment vertical="center"/>
      <protection hidden="1"/>
    </xf>
    <xf numFmtId="2" fontId="1" fillId="0" borderId="4" xfId="5" applyNumberFormat="1" applyFont="1" applyFill="1" applyBorder="1" applyAlignment="1" applyProtection="1">
      <alignment vertical="center"/>
      <protection hidden="1"/>
    </xf>
    <xf numFmtId="2" fontId="7" fillId="2" borderId="2" xfId="5" applyNumberFormat="1" applyFont="1" applyFill="1" applyBorder="1" applyAlignment="1" applyProtection="1">
      <alignment vertical="center"/>
      <protection hidden="1"/>
    </xf>
    <xf numFmtId="2" fontId="7" fillId="2" borderId="3" xfId="5" applyNumberFormat="1" applyFont="1" applyFill="1" applyBorder="1" applyAlignment="1" applyProtection="1">
      <alignment vertical="center"/>
      <protection hidden="1"/>
    </xf>
    <xf numFmtId="2" fontId="7" fillId="2" borderId="4" xfId="5" applyNumberFormat="1" applyFont="1" applyFill="1" applyBorder="1" applyAlignment="1" applyProtection="1">
      <alignment vertical="center"/>
      <protection hidden="1"/>
    </xf>
    <xf numFmtId="2" fontId="1" fillId="0" borderId="1" xfId="3" applyNumberFormat="1" applyBorder="1" applyAlignment="1">
      <alignment horizontal="center" vertical="center"/>
    </xf>
    <xf numFmtId="2" fontId="1" fillId="12" borderId="1" xfId="3" applyNumberFormat="1" applyFill="1" applyBorder="1" applyAlignment="1">
      <alignment horizontal="center" vertical="center"/>
    </xf>
    <xf numFmtId="49" fontId="14" fillId="12" borderId="1" xfId="3" applyNumberFormat="1" applyFont="1" applyFill="1" applyBorder="1" applyAlignment="1">
      <alignment vertical="center"/>
    </xf>
    <xf numFmtId="0" fontId="4" fillId="8" borderId="1" xfId="3" applyFont="1" applyFill="1" applyBorder="1" applyAlignment="1" applyProtection="1">
      <alignment horizontal="center"/>
      <protection locked="0" hidden="1"/>
    </xf>
    <xf numFmtId="49" fontId="1" fillId="29" borderId="1" xfId="7" applyNumberFormat="1" applyFill="1" applyBorder="1" applyAlignment="1">
      <alignment horizontal="center" vertical="center"/>
    </xf>
    <xf numFmtId="0" fontId="4" fillId="20" borderId="1" xfId="3" applyFont="1" applyFill="1" applyBorder="1" applyAlignment="1" applyProtection="1">
      <alignment horizontal="center"/>
      <protection locked="0" hidden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/>
    </xf>
    <xf numFmtId="0" fontId="3" fillId="0" borderId="0" xfId="0" quotePrefix="1" applyFont="1"/>
    <xf numFmtId="2" fontId="0" fillId="4" borderId="1" xfId="0" applyNumberFormat="1" applyFill="1" applyBorder="1" applyAlignment="1">
      <alignment horizontal="center"/>
    </xf>
    <xf numFmtId="2" fontId="1" fillId="12" borderId="1" xfId="4" applyNumberFormat="1" applyFont="1" applyFill="1" applyBorder="1" applyAlignment="1">
      <alignment horizontal="center" vertical="center"/>
    </xf>
    <xf numFmtId="49" fontId="1" fillId="12" borderId="17" xfId="4" applyNumberFormat="1" applyFont="1" applyFill="1" applyBorder="1" applyAlignment="1">
      <alignment horizontal="left" vertical="center" wrapText="1"/>
    </xf>
    <xf numFmtId="2" fontId="1" fillId="12" borderId="19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49" fontId="7" fillId="12" borderId="1" xfId="4" applyNumberFormat="1" applyFont="1" applyFill="1" applyBorder="1" applyAlignment="1" applyProtection="1">
      <alignment horizontal="center" vertical="center"/>
      <protection hidden="1"/>
    </xf>
    <xf numFmtId="2" fontId="7" fillId="12" borderId="2" xfId="5" applyNumberFormat="1" applyFont="1" applyFill="1" applyBorder="1" applyAlignment="1" applyProtection="1">
      <alignment vertical="center"/>
      <protection hidden="1"/>
    </xf>
    <xf numFmtId="2" fontId="7" fillId="12" borderId="4" xfId="5" applyNumberFormat="1" applyFont="1" applyFill="1" applyBorder="1" applyAlignment="1" applyProtection="1">
      <alignment vertical="center"/>
      <protection hidden="1"/>
    </xf>
    <xf numFmtId="2" fontId="7" fillId="12" borderId="1" xfId="5" applyNumberFormat="1" applyFont="1" applyFill="1" applyBorder="1" applyAlignment="1" applyProtection="1">
      <alignment horizontal="center" vertical="center"/>
      <protection hidden="1"/>
    </xf>
    <xf numFmtId="0" fontId="4" fillId="14" borderId="1" xfId="3" applyFont="1" applyFill="1" applyBorder="1" applyAlignment="1" applyProtection="1">
      <alignment horizontal="center"/>
      <protection locked="0" hidden="1"/>
    </xf>
    <xf numFmtId="49" fontId="1" fillId="12" borderId="1" xfId="4" applyNumberFormat="1" applyFont="1" applyFill="1" applyBorder="1" applyAlignment="1">
      <alignment horizontal="left" vertical="center"/>
    </xf>
    <xf numFmtId="2" fontId="1" fillId="12" borderId="1" xfId="2" applyNumberFormat="1" applyFont="1" applyFill="1" applyBorder="1" applyAlignment="1">
      <alignment horizontal="center"/>
    </xf>
    <xf numFmtId="0" fontId="4" fillId="11" borderId="1" xfId="3" applyFont="1" applyFill="1" applyBorder="1" applyAlignment="1" applyProtection="1">
      <alignment horizontal="center"/>
      <protection locked="0" hidden="1"/>
    </xf>
    <xf numFmtId="49" fontId="1" fillId="12" borderId="1" xfId="4" applyNumberFormat="1" applyFont="1" applyFill="1" applyBorder="1" applyAlignment="1">
      <alignment horizontal="center" vertical="center"/>
    </xf>
    <xf numFmtId="0" fontId="4" fillId="26" borderId="1" xfId="3" applyFont="1" applyFill="1" applyBorder="1" applyAlignment="1" applyProtection="1">
      <alignment horizontal="center"/>
      <protection locked="0" hidden="1"/>
    </xf>
    <xf numFmtId="2" fontId="7" fillId="12" borderId="1" xfId="4" applyNumberFormat="1" applyFont="1" applyFill="1" applyBorder="1" applyAlignment="1">
      <alignment horizontal="center" vertical="center"/>
    </xf>
    <xf numFmtId="49" fontId="7" fillId="12" borderId="1" xfId="4" applyNumberFormat="1" applyFont="1" applyFill="1" applyBorder="1" applyAlignment="1">
      <alignment horizontal="left" vertical="center"/>
    </xf>
    <xf numFmtId="0" fontId="6" fillId="24" borderId="1" xfId="3" applyFont="1" applyFill="1" applyBorder="1" applyAlignment="1" applyProtection="1">
      <alignment horizontal="center"/>
      <protection locked="0" hidden="1"/>
    </xf>
    <xf numFmtId="49" fontId="1" fillId="12" borderId="1" xfId="4" applyNumberFormat="1" applyFont="1" applyFill="1" applyBorder="1" applyAlignment="1" applyProtection="1">
      <alignment horizontal="left" vertical="center"/>
      <protection hidden="1"/>
    </xf>
    <xf numFmtId="49" fontId="21" fillId="12" borderId="1" xfId="4" applyNumberFormat="1" applyFont="1" applyFill="1" applyBorder="1" applyAlignment="1">
      <alignment horizontal="left" vertical="center"/>
    </xf>
    <xf numFmtId="4" fontId="3" fillId="12" borderId="1" xfId="0" applyNumberFormat="1" applyFont="1" applyFill="1" applyBorder="1" applyAlignment="1">
      <alignment horizontal="center"/>
    </xf>
    <xf numFmtId="0" fontId="6" fillId="16" borderId="1" xfId="3" applyFont="1" applyFill="1" applyBorder="1" applyAlignment="1" applyProtection="1">
      <alignment horizontal="center"/>
      <protection locked="0" hidden="1"/>
    </xf>
    <xf numFmtId="0" fontId="18" fillId="15" borderId="1" xfId="0" applyFont="1" applyFill="1" applyBorder="1"/>
    <xf numFmtId="0" fontId="34" fillId="4" borderId="1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/>
    </xf>
    <xf numFmtId="2" fontId="0" fillId="11" borderId="1" xfId="0" applyNumberFormat="1" applyFill="1" applyBorder="1"/>
    <xf numFmtId="0" fontId="7" fillId="4" borderId="1" xfId="4" applyFont="1" applyFill="1" applyBorder="1" applyAlignment="1" applyProtection="1">
      <alignment horizontal="center" vertical="center" wrapText="1"/>
      <protection hidden="1"/>
    </xf>
    <xf numFmtId="49" fontId="7" fillId="4" borderId="1" xfId="4" applyNumberFormat="1" applyFont="1" applyFill="1" applyBorder="1" applyAlignment="1" applyProtection="1">
      <alignment horizontal="center" vertical="center"/>
      <protection hidden="1"/>
    </xf>
    <xf numFmtId="49" fontId="1" fillId="4" borderId="1" xfId="4" applyNumberFormat="1" applyFont="1" applyFill="1" applyBorder="1" applyAlignment="1" applyProtection="1">
      <alignment horizontal="left" vertical="center"/>
      <protection hidden="1"/>
    </xf>
    <xf numFmtId="2" fontId="7" fillId="2" borderId="2" xfId="5" applyNumberFormat="1" applyFont="1" applyFill="1" applyBorder="1" applyAlignment="1" applyProtection="1">
      <alignment horizontal="center" vertical="center"/>
      <protection hidden="1"/>
    </xf>
    <xf numFmtId="49" fontId="7" fillId="5" borderId="2" xfId="4" applyNumberFormat="1" applyFont="1" applyFill="1" applyBorder="1" applyAlignment="1" applyProtection="1">
      <alignment vertical="center" wrapText="1"/>
      <protection hidden="1"/>
    </xf>
    <xf numFmtId="49" fontId="7" fillId="5" borderId="3" xfId="4" applyNumberFormat="1" applyFont="1" applyFill="1" applyBorder="1" applyAlignment="1" applyProtection="1">
      <alignment vertical="center" wrapText="1"/>
      <protection hidden="1"/>
    </xf>
    <xf numFmtId="49" fontId="7" fillId="5" borderId="4" xfId="4" applyNumberFormat="1" applyFont="1" applyFill="1" applyBorder="1" applyAlignment="1" applyProtection="1">
      <alignment vertical="center" wrapText="1"/>
      <protection hidden="1"/>
    </xf>
    <xf numFmtId="2" fontId="1" fillId="4" borderId="1" xfId="5" applyNumberFormat="1" applyFont="1" applyFill="1" applyBorder="1" applyAlignment="1" applyProtection="1">
      <alignment horizontal="center" vertical="center"/>
      <protection hidden="1"/>
    </xf>
    <xf numFmtId="2" fontId="1" fillId="11" borderId="1" xfId="5" applyNumberFormat="1" applyFont="1" applyFill="1" applyBorder="1" applyAlignment="1" applyProtection="1">
      <alignment horizontal="center" vertical="center"/>
      <protection hidden="1"/>
    </xf>
    <xf numFmtId="49" fontId="7" fillId="5" borderId="0" xfId="3" applyNumberFormat="1" applyFont="1" applyFill="1" applyAlignment="1" applyProtection="1">
      <alignment horizontal="center" vertical="center" wrapText="1"/>
      <protection hidden="1"/>
    </xf>
    <xf numFmtId="4" fontId="1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4" fontId="1" fillId="0" borderId="0" xfId="0" applyNumberFormat="1" applyFont="1" applyAlignment="1" applyProtection="1">
      <alignment horizontal="center" vertical="center" wrapText="1"/>
      <protection hidden="1"/>
    </xf>
    <xf numFmtId="2" fontId="1" fillId="31" borderId="1" xfId="2" applyNumberFormat="1" applyFont="1" applyFill="1" applyBorder="1" applyAlignment="1">
      <alignment horizontal="center" vertical="center"/>
    </xf>
    <xf numFmtId="0" fontId="0" fillId="31" borderId="0" xfId="0" applyFill="1"/>
    <xf numFmtId="0" fontId="10" fillId="5" borderId="6" xfId="4" applyFont="1" applyFill="1" applyBorder="1" applyAlignment="1" applyProtection="1">
      <alignment horizontal="center" vertical="center"/>
      <protection hidden="1"/>
    </xf>
    <xf numFmtId="0" fontId="10" fillId="5" borderId="6" xfId="4" applyFont="1" applyFill="1" applyBorder="1" applyAlignment="1" applyProtection="1">
      <alignment horizontal="center" vertical="center" wrapText="1"/>
      <protection hidden="1"/>
    </xf>
    <xf numFmtId="49" fontId="7" fillId="5" borderId="1" xfId="3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/>
    </xf>
    <xf numFmtId="0" fontId="10" fillId="5" borderId="6" xfId="4" applyFont="1" applyFill="1" applyBorder="1" applyAlignment="1">
      <alignment horizontal="center" vertical="center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36" fillId="0" borderId="47" xfId="3" applyFont="1" applyBorder="1" applyAlignment="1">
      <alignment horizontal="center"/>
    </xf>
    <xf numFmtId="0" fontId="36" fillId="0" borderId="47" xfId="11" applyFont="1" applyBorder="1" applyAlignment="1">
      <alignment horizontal="center"/>
    </xf>
    <xf numFmtId="0" fontId="36" fillId="0" borderId="47" xfId="11" applyFont="1" applyBorder="1" applyAlignment="1">
      <alignment horizontal="center"/>
    </xf>
    <xf numFmtId="0" fontId="36" fillId="0" borderId="47" xfId="11" applyFont="1" applyBorder="1" applyAlignment="1">
      <alignment horizontal="center"/>
    </xf>
    <xf numFmtId="0" fontId="36" fillId="0" borderId="47" xfId="11" applyFont="1" applyBorder="1" applyAlignment="1">
      <alignment horizontal="center"/>
    </xf>
    <xf numFmtId="0" fontId="36" fillId="0" borderId="47" xfId="11" applyFont="1" applyBorder="1" applyAlignment="1">
      <alignment horizontal="center"/>
    </xf>
    <xf numFmtId="0" fontId="36" fillId="0" borderId="47" xfId="11" applyFont="1" applyBorder="1" applyAlignment="1">
      <alignment horizontal="center"/>
    </xf>
    <xf numFmtId="0" fontId="36" fillId="0" borderId="47" xfId="11" applyFont="1" applyBorder="1" applyAlignment="1">
      <alignment horizontal="center"/>
    </xf>
    <xf numFmtId="0" fontId="36" fillId="0" borderId="47" xfId="11" applyFont="1" applyBorder="1" applyAlignment="1">
      <alignment horizontal="center"/>
    </xf>
    <xf numFmtId="0" fontId="36" fillId="0" borderId="47" xfId="11" applyFont="1" applyBorder="1" applyAlignment="1">
      <alignment horizontal="center"/>
    </xf>
    <xf numFmtId="0" fontId="0" fillId="0" borderId="0" xfId="0" applyBorder="1"/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38" fillId="0" borderId="47" xfId="0" applyFont="1" applyBorder="1" applyAlignment="1">
      <alignment horizontal="center"/>
    </xf>
    <xf numFmtId="2" fontId="38" fillId="0" borderId="47" xfId="31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2" fontId="21" fillId="0" borderId="48" xfId="0" applyNumberFormat="1" applyFont="1" applyBorder="1" applyAlignment="1">
      <alignment horizontal="center" vertical="center" wrapText="1"/>
    </xf>
    <xf numFmtId="2" fontId="21" fillId="0" borderId="49" xfId="0" applyNumberFormat="1" applyFont="1" applyBorder="1" applyAlignment="1">
      <alignment horizontal="center" vertical="center" wrapText="1"/>
    </xf>
    <xf numFmtId="2" fontId="21" fillId="0" borderId="50" xfId="0" applyNumberFormat="1" applyFont="1" applyBorder="1" applyAlignment="1">
      <alignment horizontal="center" vertical="center" wrapText="1"/>
    </xf>
    <xf numFmtId="49" fontId="1" fillId="4" borderId="6" xfId="3" applyNumberFormat="1" applyFill="1" applyBorder="1" applyAlignment="1">
      <alignment horizontal="center" vertical="center"/>
    </xf>
    <xf numFmtId="2" fontId="1" fillId="4" borderId="1" xfId="4" applyNumberFormat="1" applyFont="1" applyFill="1" applyBorder="1" applyAlignment="1">
      <alignment horizontal="center" vertical="center"/>
    </xf>
    <xf numFmtId="49" fontId="7" fillId="0" borderId="1" xfId="7" applyNumberFormat="1" applyFont="1" applyBorder="1" applyAlignment="1">
      <alignment vertical="center"/>
    </xf>
    <xf numFmtId="0" fontId="1" fillId="0" borderId="1" xfId="7" applyBorder="1" applyAlignment="1">
      <alignment vertical="center"/>
    </xf>
    <xf numFmtId="49" fontId="1" fillId="0" borderId="1" xfId="7" applyNumberFormat="1" applyBorder="1" applyAlignment="1">
      <alignment vertical="center" wrapText="1"/>
    </xf>
    <xf numFmtId="9" fontId="22" fillId="0" borderId="1" xfId="14" applyNumberFormat="1" applyFont="1" applyBorder="1" applyAlignment="1">
      <alignment horizontal="center" vertical="center"/>
    </xf>
    <xf numFmtId="4" fontId="7" fillId="0" borderId="1" xfId="7" applyNumberFormat="1" applyFont="1" applyBorder="1" applyAlignment="1">
      <alignment horizontal="center" vertical="center"/>
    </xf>
    <xf numFmtId="0" fontId="7" fillId="0" borderId="1" xfId="7" applyFont="1" applyBorder="1" applyAlignment="1">
      <alignment vertical="center"/>
    </xf>
    <xf numFmtId="9" fontId="22" fillId="0" borderId="1" xfId="14" applyNumberFormat="1" applyFont="1" applyBorder="1" applyAlignment="1">
      <alignment horizontal="center" vertical="center" wrapText="1"/>
    </xf>
    <xf numFmtId="49" fontId="1" fillId="4" borderId="4" xfId="3" applyNumberFormat="1" applyFill="1" applyBorder="1" applyAlignment="1">
      <alignment horizontal="center" vertical="center"/>
    </xf>
    <xf numFmtId="49" fontId="1" fillId="4" borderId="4" xfId="3" applyNumberFormat="1" applyFill="1" applyBorder="1" applyAlignment="1">
      <alignment vertical="center"/>
    </xf>
    <xf numFmtId="49" fontId="7" fillId="0" borderId="1" xfId="7" applyNumberFormat="1" applyFont="1" applyBorder="1" applyAlignment="1">
      <alignment vertical="center" wrapText="1"/>
    </xf>
    <xf numFmtId="49" fontId="1" fillId="0" borderId="1" xfId="7" applyNumberFormat="1" applyBorder="1" applyAlignment="1">
      <alignment vertical="center"/>
    </xf>
    <xf numFmtId="49" fontId="1" fillId="0" borderId="1" xfId="4" applyNumberFormat="1" applyFont="1" applyBorder="1" applyAlignment="1" applyProtection="1">
      <alignment horizontal="center" vertical="center"/>
      <protection hidden="1"/>
    </xf>
    <xf numFmtId="49" fontId="1" fillId="12" borderId="1" xfId="4" applyNumberFormat="1" applyFont="1" applyFill="1" applyBorder="1" applyAlignment="1" applyProtection="1">
      <alignment horizontal="center" vertical="center"/>
      <protection hidden="1"/>
    </xf>
    <xf numFmtId="0" fontId="10" fillId="5" borderId="6" xfId="4" applyFont="1" applyFill="1" applyBorder="1" applyAlignment="1">
      <alignment horizontal="center" vertical="center"/>
    </xf>
    <xf numFmtId="0" fontId="10" fillId="5" borderId="11" xfId="4" applyFont="1" applyFill="1" applyBorder="1" applyAlignment="1">
      <alignment horizontal="center" vertical="center"/>
    </xf>
    <xf numFmtId="0" fontId="10" fillId="5" borderId="7" xfId="4" applyFont="1" applyFill="1" applyBorder="1" applyAlignment="1">
      <alignment horizontal="center" vertical="center"/>
    </xf>
    <xf numFmtId="0" fontId="4" fillId="4" borderId="0" xfId="3" applyFont="1" applyFill="1" applyBorder="1" applyAlignment="1" applyProtection="1">
      <alignment vertical="center"/>
      <protection hidden="1"/>
    </xf>
    <xf numFmtId="0" fontId="2" fillId="4" borderId="0" xfId="3" applyFont="1" applyFill="1" applyBorder="1" applyAlignment="1" applyProtection="1">
      <alignment vertical="center"/>
      <protection hidden="1"/>
    </xf>
    <xf numFmtId="0" fontId="8" fillId="4" borderId="0" xfId="3" applyFont="1" applyFill="1" applyBorder="1" applyAlignment="1" applyProtection="1">
      <alignment horizontal="right" vertical="center"/>
      <protection hidden="1"/>
    </xf>
    <xf numFmtId="14" fontId="8" fillId="4" borderId="0" xfId="3" applyNumberFormat="1" applyFont="1" applyFill="1" applyBorder="1" applyAlignment="1" applyProtection="1">
      <alignment horizontal="left" vertical="center"/>
      <protection hidden="1"/>
    </xf>
    <xf numFmtId="0" fontId="9" fillId="4" borderId="0" xfId="3" applyFont="1" applyFill="1" applyBorder="1" applyAlignment="1" applyProtection="1">
      <alignment horizontal="left" vertical="center"/>
      <protection hidden="1"/>
    </xf>
    <xf numFmtId="49" fontId="7" fillId="0" borderId="4" xfId="4" applyNumberFormat="1" applyFont="1" applyFill="1" applyBorder="1" applyAlignment="1">
      <alignment horizontal="center" vertical="center"/>
    </xf>
    <xf numFmtId="49" fontId="1" fillId="0" borderId="1" xfId="4" applyNumberFormat="1" applyFont="1" applyFill="1" applyBorder="1" applyAlignment="1">
      <alignment horizontal="left" vertical="center"/>
    </xf>
    <xf numFmtId="49" fontId="1" fillId="5" borderId="1" xfId="4" applyNumberFormat="1" applyFont="1" applyFill="1" applyBorder="1" applyAlignment="1">
      <alignment horizontal="left" vertical="center"/>
    </xf>
    <xf numFmtId="2" fontId="1" fillId="5" borderId="1" xfId="2" applyNumberFormat="1" applyFont="1" applyFill="1" applyBorder="1" applyAlignment="1">
      <alignment horizontal="center"/>
    </xf>
    <xf numFmtId="14" fontId="1" fillId="0" borderId="0" xfId="4" applyNumberFormat="1" applyFont="1" applyFill="1" applyBorder="1" applyAlignment="1">
      <alignment horizontal="left"/>
    </xf>
    <xf numFmtId="14" fontId="11" fillId="0" borderId="0" xfId="4" applyNumberFormat="1" applyFont="1" applyBorder="1"/>
    <xf numFmtId="0" fontId="1" fillId="0" borderId="0" xfId="4" applyFont="1" applyFill="1" applyBorder="1" applyAlignment="1">
      <alignment horizontal="right"/>
    </xf>
    <xf numFmtId="0" fontId="1" fillId="0" borderId="0" xfId="4" applyFont="1" applyBorder="1"/>
    <xf numFmtId="0" fontId="11" fillId="0" borderId="0" xfId="4" applyFont="1" applyBorder="1"/>
    <xf numFmtId="0" fontId="1" fillId="0" borderId="0" xfId="7" applyFont="1"/>
    <xf numFmtId="0" fontId="1" fillId="0" borderId="0" xfId="7" applyFont="1" applyAlignment="1">
      <alignment vertical="center" wrapText="1"/>
    </xf>
    <xf numFmtId="0" fontId="1" fillId="0" borderId="0" xfId="7" applyFont="1" applyAlignment="1">
      <alignment horizontal="justify"/>
    </xf>
    <xf numFmtId="0" fontId="1" fillId="0" borderId="0" xfId="7" applyFont="1" applyAlignment="1">
      <alignment wrapText="1"/>
    </xf>
    <xf numFmtId="0" fontId="1" fillId="0" borderId="0" xfId="7" applyFont="1" applyAlignment="1"/>
    <xf numFmtId="0" fontId="14" fillId="0" borderId="0" xfId="8" applyFo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/>
    <xf numFmtId="0" fontId="6" fillId="3" borderId="0" xfId="3" applyNumberFormat="1" applyFont="1" applyFill="1" applyBorder="1" applyAlignment="1" applyProtection="1">
      <alignment horizontal="center"/>
      <protection hidden="1"/>
    </xf>
    <xf numFmtId="0" fontId="10" fillId="5" borderId="2" xfId="4" applyFont="1" applyFill="1" applyBorder="1" applyAlignment="1">
      <alignment horizontal="center"/>
    </xf>
    <xf numFmtId="0" fontId="10" fillId="5" borderId="3" xfId="4" applyFont="1" applyFill="1" applyBorder="1" applyAlignment="1">
      <alignment horizontal="center"/>
    </xf>
    <xf numFmtId="0" fontId="10" fillId="5" borderId="4" xfId="4" applyFont="1" applyFill="1" applyBorder="1" applyAlignment="1">
      <alignment horizontal="center"/>
    </xf>
    <xf numFmtId="49" fontId="1" fillId="0" borderId="1" xfId="4" applyNumberFormat="1" applyFont="1" applyFill="1" applyBorder="1" applyAlignment="1" applyProtection="1">
      <alignment horizontal="left" vertical="center"/>
      <protection hidden="1"/>
    </xf>
    <xf numFmtId="0" fontId="17" fillId="0" borderId="0" xfId="4" applyFont="1" applyBorder="1" applyProtection="1">
      <protection hidden="1"/>
    </xf>
    <xf numFmtId="0" fontId="16" fillId="0" borderId="0" xfId="4" applyFont="1" applyBorder="1" applyProtection="1">
      <protection hidden="1"/>
    </xf>
    <xf numFmtId="0" fontId="11" fillId="0" borderId="0" xfId="4" applyFont="1" applyFill="1" applyBorder="1" applyAlignment="1" applyProtection="1">
      <alignment horizontal="left" vertical="center"/>
      <protection hidden="1"/>
    </xf>
    <xf numFmtId="0" fontId="16" fillId="0" borderId="0" xfId="4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Fill="1" applyBorder="1" applyAlignment="1" applyProtection="1">
      <alignment horizontal="center" vertical="center"/>
      <protection hidden="1"/>
    </xf>
    <xf numFmtId="0" fontId="40" fillId="4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10" fontId="0" fillId="0" borderId="0" xfId="33" applyNumberFormat="1" applyFont="1" applyBorder="1" applyAlignment="1">
      <alignment horizontal="center" vertical="center"/>
    </xf>
    <xf numFmtId="0" fontId="41" fillId="4" borderId="0" xfId="0" applyFont="1" applyFill="1" applyAlignment="1">
      <alignment vertical="center"/>
    </xf>
    <xf numFmtId="0" fontId="40" fillId="4" borderId="0" xfId="0" applyFont="1" applyFill="1" applyAlignment="1">
      <alignment horizontal="justify" vertical="center"/>
    </xf>
    <xf numFmtId="14" fontId="43" fillId="4" borderId="0" xfId="0" applyNumberFormat="1" applyFont="1" applyFill="1" applyAlignment="1">
      <alignment horizontal="center" vertical="center"/>
    </xf>
    <xf numFmtId="0" fontId="9" fillId="0" borderId="0" xfId="3" applyFont="1" applyAlignment="1" applyProtection="1">
      <alignment horizontal="left" vertical="center"/>
      <protection hidden="1"/>
    </xf>
    <xf numFmtId="0" fontId="23" fillId="0" borderId="0" xfId="3" applyFont="1" applyAlignment="1">
      <alignment horizontal="center"/>
    </xf>
    <xf numFmtId="0" fontId="22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quotePrefix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2" fontId="14" fillId="2" borderId="1" xfId="2" applyNumberFormat="1" applyFont="1" applyFill="1" applyBorder="1" applyAlignment="1">
      <alignment horizontal="center" vertical="center" wrapText="1"/>
    </xf>
    <xf numFmtId="0" fontId="44" fillId="4" borderId="0" xfId="0" applyFont="1" applyFill="1" applyAlignment="1">
      <alignment vertical="center"/>
    </xf>
    <xf numFmtId="0" fontId="40" fillId="2" borderId="52" xfId="0" applyFont="1" applyFill="1" applyBorder="1" applyAlignment="1">
      <alignment horizontal="center" vertical="center" wrapText="1"/>
    </xf>
    <xf numFmtId="0" fontId="40" fillId="2" borderId="53" xfId="0" applyFont="1" applyFill="1" applyBorder="1" applyAlignment="1">
      <alignment horizontal="center" vertical="center" wrapText="1"/>
    </xf>
    <xf numFmtId="0" fontId="40" fillId="4" borderId="0" xfId="0" applyFont="1" applyFill="1" applyAlignment="1">
      <alignment horizontal="center" vertical="center" wrapText="1"/>
    </xf>
    <xf numFmtId="0" fontId="40" fillId="4" borderId="0" xfId="0" applyFont="1" applyFill="1" applyAlignment="1">
      <alignment horizontal="left" vertical="top" wrapText="1"/>
    </xf>
    <xf numFmtId="0" fontId="40" fillId="4" borderId="0" xfId="0" applyFont="1" applyFill="1" applyAlignment="1">
      <alignment horizontal="center" vertical="center"/>
    </xf>
    <xf numFmtId="44" fontId="40" fillId="4" borderId="0" xfId="2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center"/>
    </xf>
    <xf numFmtId="0" fontId="44" fillId="0" borderId="13" xfId="0" applyFont="1" applyBorder="1" applyAlignment="1">
      <alignment horizontal="center"/>
    </xf>
    <xf numFmtId="0" fontId="44" fillId="0" borderId="14" xfId="0" applyFont="1" applyBorder="1" applyAlignment="1">
      <alignment horizontal="center"/>
    </xf>
    <xf numFmtId="0" fontId="45" fillId="35" borderId="15" xfId="0" applyFont="1" applyFill="1" applyBorder="1" applyAlignment="1">
      <alignment horizontal="center"/>
    </xf>
    <xf numFmtId="0" fontId="47" fillId="35" borderId="1" xfId="0" applyFont="1" applyFill="1" applyBorder="1" applyAlignment="1">
      <alignment vertical="center" wrapText="1"/>
    </xf>
    <xf numFmtId="166" fontId="40" fillId="0" borderId="16" xfId="0" applyNumberFormat="1" applyFont="1" applyBorder="1"/>
    <xf numFmtId="0" fontId="45" fillId="35" borderId="17" xfId="0" applyFont="1" applyFill="1" applyBorder="1" applyAlignment="1">
      <alignment horizontal="center"/>
    </xf>
    <xf numFmtId="0" fontId="47" fillId="35" borderId="18" xfId="0" applyFont="1" applyFill="1" applyBorder="1" applyAlignment="1">
      <alignment vertical="center" wrapText="1"/>
    </xf>
    <xf numFmtId="166" fontId="40" fillId="0" borderId="19" xfId="0" applyNumberFormat="1" applyFont="1" applyBorder="1"/>
    <xf numFmtId="0" fontId="44" fillId="4" borderId="0" xfId="0" applyFont="1" applyFill="1" applyAlignment="1">
      <alignment vertical="center" wrapText="1"/>
    </xf>
    <xf numFmtId="0" fontId="40" fillId="4" borderId="0" xfId="0" applyFont="1" applyFill="1" applyAlignment="1">
      <alignment vertical="center" wrapText="1"/>
    </xf>
    <xf numFmtId="0" fontId="40" fillId="4" borderId="0" xfId="0" applyFont="1" applyFill="1" applyAlignment="1">
      <alignment horizontal="justify" vertical="center" wrapText="1"/>
    </xf>
    <xf numFmtId="0" fontId="40" fillId="4" borderId="0" xfId="0" applyFont="1" applyFill="1" applyAlignment="1">
      <alignment horizontal="center" vertical="center"/>
    </xf>
    <xf numFmtId="14" fontId="48" fillId="0" borderId="0" xfId="0" applyNumberFormat="1" applyFont="1" applyAlignment="1">
      <alignment horizontal="left"/>
    </xf>
    <xf numFmtId="0" fontId="49" fillId="4" borderId="0" xfId="0" applyFont="1" applyFill="1" applyAlignment="1">
      <alignment vertical="center"/>
    </xf>
    <xf numFmtId="0" fontId="6" fillId="0" borderId="0" xfId="3" applyFont="1" applyFill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6" fillId="0" borderId="0" xfId="3" applyNumberFormat="1" applyFont="1" applyFill="1" applyBorder="1" applyAlignment="1" applyProtection="1">
      <alignment horizontal="center"/>
      <protection hidden="1"/>
    </xf>
    <xf numFmtId="0" fontId="11" fillId="0" borderId="0" xfId="4" applyFont="1" applyBorder="1" applyAlignment="1" applyProtection="1">
      <alignment horizontal="left"/>
      <protection hidden="1"/>
    </xf>
    <xf numFmtId="0" fontId="14" fillId="0" borderId="0" xfId="0" applyFont="1" applyBorder="1" applyProtection="1">
      <protection hidden="1"/>
    </xf>
    <xf numFmtId="0" fontId="14" fillId="0" borderId="0" xfId="0" applyFont="1" applyAlignment="1" applyProtection="1">
      <alignment horizontal="left"/>
      <protection hidden="1"/>
    </xf>
    <xf numFmtId="0" fontId="18" fillId="27" borderId="9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1" fillId="16" borderId="9" xfId="0" applyFont="1" applyFill="1" applyBorder="1" applyAlignment="1">
      <alignment horizontal="center"/>
    </xf>
    <xf numFmtId="0" fontId="18" fillId="18" borderId="9" xfId="0" applyFont="1" applyFill="1" applyBorder="1" applyAlignment="1">
      <alignment horizontal="center"/>
    </xf>
    <xf numFmtId="0" fontId="0" fillId="21" borderId="9" xfId="0" applyFill="1" applyBorder="1" applyAlignment="1">
      <alignment horizontal="center" vertical="center"/>
    </xf>
    <xf numFmtId="0" fontId="31" fillId="23" borderId="9" xfId="0" applyFont="1" applyFill="1" applyBorder="1" applyAlignment="1">
      <alignment horizontal="center"/>
    </xf>
    <xf numFmtId="0" fontId="31" fillId="25" borderId="9" xfId="0" applyFont="1" applyFill="1" applyBorder="1" applyAlignment="1">
      <alignment horizontal="center"/>
    </xf>
    <xf numFmtId="0" fontId="4" fillId="18" borderId="2" xfId="3" applyFont="1" applyFill="1" applyBorder="1" applyAlignment="1" applyProtection="1">
      <alignment horizontal="center" vertical="center"/>
      <protection hidden="1"/>
    </xf>
    <xf numFmtId="0" fontId="4" fillId="18" borderId="3" xfId="3" applyFont="1" applyFill="1" applyBorder="1" applyAlignment="1" applyProtection="1">
      <alignment horizontal="center" vertical="center"/>
      <protection hidden="1"/>
    </xf>
    <xf numFmtId="0" fontId="4" fillId="18" borderId="4" xfId="3" applyFont="1" applyFill="1" applyBorder="1" applyAlignment="1" applyProtection="1">
      <alignment horizontal="center" vertical="center"/>
      <protection hidden="1"/>
    </xf>
    <xf numFmtId="0" fontId="18" fillId="18" borderId="2" xfId="0" applyFont="1" applyFill="1" applyBorder="1" applyAlignment="1">
      <alignment horizontal="center"/>
    </xf>
    <xf numFmtId="0" fontId="18" fillId="18" borderId="3" xfId="0" applyFont="1" applyFill="1" applyBorder="1" applyAlignment="1">
      <alignment horizontal="center"/>
    </xf>
    <xf numFmtId="0" fontId="18" fillId="18" borderId="4" xfId="0" applyFont="1" applyFill="1" applyBorder="1" applyAlignment="1">
      <alignment horizontal="center"/>
    </xf>
    <xf numFmtId="0" fontId="18" fillId="18" borderId="0" xfId="0" applyFont="1" applyFill="1" applyAlignment="1">
      <alignment horizontal="center"/>
    </xf>
    <xf numFmtId="0" fontId="4" fillId="18" borderId="0" xfId="3" applyFont="1" applyFill="1" applyAlignment="1" applyProtection="1">
      <alignment horizontal="center" vertical="center"/>
      <protection hidden="1"/>
    </xf>
    <xf numFmtId="0" fontId="18" fillId="19" borderId="0" xfId="0" applyFont="1" applyFill="1" applyAlignment="1">
      <alignment horizontal="center" vertical="center"/>
    </xf>
    <xf numFmtId="0" fontId="18" fillId="19" borderId="10" xfId="0" applyFont="1" applyFill="1" applyBorder="1" applyAlignment="1">
      <alignment horizontal="center" vertical="center"/>
    </xf>
    <xf numFmtId="0" fontId="1" fillId="0" borderId="6" xfId="4" applyFont="1" applyBorder="1" applyAlignment="1" applyProtection="1">
      <alignment horizontal="center" vertical="center" wrapText="1"/>
      <protection hidden="1"/>
    </xf>
    <xf numFmtId="0" fontId="1" fillId="0" borderId="7" xfId="4" applyFont="1" applyBorder="1" applyAlignment="1" applyProtection="1">
      <alignment horizontal="center" vertical="center" wrapText="1"/>
      <protection hidden="1"/>
    </xf>
    <xf numFmtId="0" fontId="18" fillId="7" borderId="0" xfId="0" applyFont="1" applyFill="1" applyAlignment="1">
      <alignment horizontal="center"/>
    </xf>
    <xf numFmtId="0" fontId="18" fillId="12" borderId="46" xfId="0" applyFont="1" applyFill="1" applyBorder="1" applyAlignment="1">
      <alignment horizontal="center"/>
    </xf>
    <xf numFmtId="39" fontId="13" fillId="5" borderId="6" xfId="9" applyNumberFormat="1" applyFont="1" applyFill="1" applyBorder="1" applyAlignment="1">
      <alignment horizontal="center" vertical="center"/>
    </xf>
    <xf numFmtId="39" fontId="13" fillId="5" borderId="7" xfId="9" applyNumberFormat="1" applyFont="1" applyFill="1" applyBorder="1" applyAlignment="1">
      <alignment horizontal="center" vertical="center"/>
    </xf>
    <xf numFmtId="0" fontId="7" fillId="5" borderId="8" xfId="3" applyFont="1" applyFill="1" applyBorder="1" applyAlignment="1">
      <alignment horizontal="center"/>
    </xf>
    <xf numFmtId="0" fontId="7" fillId="5" borderId="22" xfId="3" applyFont="1" applyFill="1" applyBorder="1" applyAlignment="1">
      <alignment horizontal="center"/>
    </xf>
    <xf numFmtId="0" fontId="18" fillId="9" borderId="9" xfId="0" applyFont="1" applyFill="1" applyBorder="1" applyAlignment="1">
      <alignment horizontal="center"/>
    </xf>
    <xf numFmtId="0" fontId="10" fillId="5" borderId="6" xfId="4" applyFont="1" applyFill="1" applyBorder="1" applyAlignment="1" applyProtection="1">
      <alignment horizontal="center" vertical="center"/>
      <protection hidden="1"/>
    </xf>
    <xf numFmtId="0" fontId="10" fillId="5" borderId="7" xfId="4" applyFont="1" applyFill="1" applyBorder="1" applyAlignment="1" applyProtection="1">
      <alignment horizontal="center" vertical="center"/>
      <protection hidden="1"/>
    </xf>
    <xf numFmtId="0" fontId="10" fillId="5" borderId="6" xfId="4" applyFont="1" applyFill="1" applyBorder="1" applyAlignment="1" applyProtection="1">
      <alignment horizontal="center" vertical="center" wrapText="1"/>
      <protection hidden="1"/>
    </xf>
    <xf numFmtId="0" fontId="10" fillId="5" borderId="7" xfId="4" applyFont="1" applyFill="1" applyBorder="1" applyAlignment="1" applyProtection="1">
      <alignment horizontal="center" vertical="center" wrapText="1"/>
      <protection hidden="1"/>
    </xf>
    <xf numFmtId="49" fontId="7" fillId="5" borderId="2" xfId="4" applyNumberFormat="1" applyFont="1" applyFill="1" applyBorder="1" applyAlignment="1" applyProtection="1">
      <alignment horizontal="center" vertical="center" wrapText="1"/>
      <protection hidden="1"/>
    </xf>
    <xf numFmtId="49" fontId="7" fillId="5" borderId="3" xfId="4" applyNumberFormat="1" applyFont="1" applyFill="1" applyBorder="1" applyAlignment="1" applyProtection="1">
      <alignment horizontal="center" vertical="center" wrapText="1"/>
      <protection hidden="1"/>
    </xf>
    <xf numFmtId="49" fontId="7" fillId="5" borderId="4" xfId="4" applyNumberFormat="1" applyFont="1" applyFill="1" applyBorder="1" applyAlignment="1" applyProtection="1">
      <alignment horizontal="center" vertical="center" wrapText="1"/>
      <protection hidden="1"/>
    </xf>
    <xf numFmtId="0" fontId="1" fillId="0" borderId="6" xfId="4" applyFont="1" applyBorder="1" applyAlignment="1" applyProtection="1">
      <alignment horizontal="center" vertical="center"/>
      <protection hidden="1"/>
    </xf>
    <xf numFmtId="0" fontId="1" fillId="0" borderId="7" xfId="4" applyFont="1" applyBorder="1" applyAlignment="1" applyProtection="1">
      <alignment horizontal="center" vertical="center"/>
      <protection hidden="1"/>
    </xf>
    <xf numFmtId="0" fontId="0" fillId="7" borderId="0" xfId="0" applyFill="1" applyAlignment="1">
      <alignment horizontal="center"/>
    </xf>
    <xf numFmtId="0" fontId="0" fillId="7" borderId="9" xfId="0" applyFill="1" applyBorder="1" applyAlignment="1">
      <alignment horizontal="center"/>
    </xf>
    <xf numFmtId="44" fontId="29" fillId="5" borderId="1" xfId="27" applyNumberFormat="1" applyFont="1" applyFill="1" applyBorder="1" applyAlignment="1">
      <alignment horizontal="center"/>
    </xf>
    <xf numFmtId="0" fontId="7" fillId="5" borderId="20" xfId="3" applyFont="1" applyFill="1" applyBorder="1" applyAlignment="1">
      <alignment horizontal="center"/>
    </xf>
    <xf numFmtId="0" fontId="7" fillId="5" borderId="21" xfId="3" applyFont="1" applyFill="1" applyBorder="1" applyAlignment="1">
      <alignment horizontal="center"/>
    </xf>
    <xf numFmtId="0" fontId="7" fillId="0" borderId="1" xfId="0" applyFont="1" applyBorder="1" applyAlignment="1" applyProtection="1">
      <alignment horizontal="left" vertical="center"/>
      <protection hidden="1"/>
    </xf>
    <xf numFmtId="49" fontId="7" fillId="5" borderId="1" xfId="3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7" fillId="0" borderId="2" xfId="0" applyFont="1" applyBorder="1" applyAlignment="1" applyProtection="1">
      <alignment horizontal="left" vertical="center"/>
      <protection hidden="1"/>
    </xf>
    <xf numFmtId="0" fontId="7" fillId="0" borderId="3" xfId="0" applyFont="1" applyBorder="1" applyAlignment="1" applyProtection="1">
      <alignment horizontal="left" vertical="center"/>
      <protection hidden="1"/>
    </xf>
    <xf numFmtId="0" fontId="7" fillId="0" borderId="4" xfId="0" applyFont="1" applyBorder="1" applyAlignment="1" applyProtection="1">
      <alignment horizontal="left" vertical="center"/>
      <protection hidden="1"/>
    </xf>
    <xf numFmtId="0" fontId="31" fillId="30" borderId="9" xfId="0" applyFont="1" applyFill="1" applyBorder="1" applyAlignment="1">
      <alignment horizontal="center"/>
    </xf>
    <xf numFmtId="0" fontId="26" fillId="21" borderId="9" xfId="0" applyFont="1" applyFill="1" applyBorder="1" applyAlignment="1">
      <alignment horizontal="center"/>
    </xf>
    <xf numFmtId="0" fontId="10" fillId="4" borderId="6" xfId="3" applyFont="1" applyFill="1" applyBorder="1" applyAlignment="1">
      <alignment horizontal="center" vertical="center"/>
    </xf>
    <xf numFmtId="0" fontId="10" fillId="4" borderId="7" xfId="3" applyFont="1" applyFill="1" applyBorder="1" applyAlignment="1">
      <alignment horizontal="center" vertical="center"/>
    </xf>
    <xf numFmtId="49" fontId="7" fillId="4" borderId="6" xfId="3" applyNumberFormat="1" applyFont="1" applyFill="1" applyBorder="1" applyAlignment="1">
      <alignment horizontal="center" vertical="center" wrapText="1"/>
    </xf>
    <xf numFmtId="49" fontId="7" fillId="4" borderId="7" xfId="3" applyNumberFormat="1" applyFont="1" applyFill="1" applyBorder="1" applyAlignment="1">
      <alignment horizontal="center" vertical="center" wrapText="1"/>
    </xf>
    <xf numFmtId="0" fontId="1" fillId="4" borderId="6" xfId="4" applyFont="1" applyFill="1" applyBorder="1" applyAlignment="1" applyProtection="1">
      <alignment horizontal="center" vertical="center"/>
      <protection hidden="1"/>
    </xf>
    <xf numFmtId="0" fontId="1" fillId="4" borderId="7" xfId="4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/>
    </xf>
    <xf numFmtId="0" fontId="0" fillId="26" borderId="9" xfId="0" applyFill="1" applyBorder="1" applyAlignment="1">
      <alignment horizontal="center" vertical="center"/>
    </xf>
    <xf numFmtId="0" fontId="34" fillId="15" borderId="9" xfId="0" applyFont="1" applyFill="1" applyBorder="1" applyAlignment="1">
      <alignment horizontal="center"/>
    </xf>
    <xf numFmtId="0" fontId="31" fillId="13" borderId="9" xfId="0" applyFont="1" applyFill="1" applyBorder="1" applyAlignment="1">
      <alignment horizontal="center"/>
    </xf>
    <xf numFmtId="0" fontId="18" fillId="28" borderId="9" xfId="0" applyFont="1" applyFill="1" applyBorder="1" applyAlignment="1">
      <alignment horizontal="center"/>
    </xf>
    <xf numFmtId="0" fontId="18" fillId="15" borderId="0" xfId="0" applyFont="1" applyFill="1" applyAlignment="1">
      <alignment horizontal="center" vertical="center"/>
    </xf>
    <xf numFmtId="0" fontId="18" fillId="15" borderId="10" xfId="0" applyFont="1" applyFill="1" applyBorder="1" applyAlignment="1">
      <alignment horizontal="center" vertical="center"/>
    </xf>
    <xf numFmtId="0" fontId="18" fillId="15" borderId="2" xfId="0" applyFont="1" applyFill="1" applyBorder="1" applyAlignment="1">
      <alignment horizontal="center"/>
    </xf>
    <xf numFmtId="0" fontId="18" fillId="15" borderId="3" xfId="0" applyFont="1" applyFill="1" applyBorder="1" applyAlignment="1">
      <alignment horizontal="center"/>
    </xf>
    <xf numFmtId="0" fontId="18" fillId="15" borderId="4" xfId="0" applyFont="1" applyFill="1" applyBorder="1" applyAlignment="1">
      <alignment horizontal="center"/>
    </xf>
    <xf numFmtId="0" fontId="4" fillId="15" borderId="0" xfId="3" applyFont="1" applyFill="1" applyAlignment="1" applyProtection="1">
      <alignment horizontal="center" vertical="center"/>
      <protection hidden="1"/>
    </xf>
    <xf numFmtId="0" fontId="4" fillId="15" borderId="2" xfId="3" applyFont="1" applyFill="1" applyBorder="1" applyAlignment="1" applyProtection="1">
      <alignment horizontal="center" vertical="center"/>
      <protection hidden="1"/>
    </xf>
    <xf numFmtId="0" fontId="4" fillId="15" borderId="3" xfId="3" applyFont="1" applyFill="1" applyBorder="1" applyAlignment="1" applyProtection="1">
      <alignment horizontal="center" vertical="center"/>
      <protection hidden="1"/>
    </xf>
    <xf numFmtId="0" fontId="4" fillId="15" borderId="4" xfId="3" applyFont="1" applyFill="1" applyBorder="1" applyAlignment="1" applyProtection="1">
      <alignment horizontal="center" vertical="center"/>
      <protection hidden="1"/>
    </xf>
    <xf numFmtId="0" fontId="18" fillId="15" borderId="0" xfId="0" applyFont="1" applyFill="1" applyAlignment="1">
      <alignment horizontal="center"/>
    </xf>
    <xf numFmtId="0" fontId="18" fillId="21" borderId="9" xfId="0" applyFont="1" applyFill="1" applyBorder="1" applyAlignment="1">
      <alignment horizontal="center"/>
    </xf>
    <xf numFmtId="0" fontId="18" fillId="8" borderId="46" xfId="0" applyFont="1" applyFill="1" applyBorder="1" applyAlignment="1">
      <alignment horizontal="center"/>
    </xf>
    <xf numFmtId="49" fontId="7" fillId="7" borderId="9" xfId="3" applyNumberFormat="1" applyFont="1" applyFill="1" applyBorder="1" applyAlignment="1">
      <alignment horizontal="center" vertical="center" wrapText="1"/>
    </xf>
    <xf numFmtId="49" fontId="7" fillId="7" borderId="22" xfId="3" applyNumberFormat="1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/>
    </xf>
    <xf numFmtId="2" fontId="22" fillId="0" borderId="1" xfId="14" applyNumberFormat="1" applyFont="1" applyBorder="1" applyAlignment="1">
      <alignment horizontal="center" vertical="center"/>
    </xf>
    <xf numFmtId="0" fontId="34" fillId="11" borderId="9" xfId="0" applyFont="1" applyFill="1" applyBorder="1" applyAlignment="1">
      <alignment horizontal="center"/>
    </xf>
    <xf numFmtId="0" fontId="10" fillId="4" borderId="21" xfId="3" applyFont="1" applyFill="1" applyBorder="1" applyAlignment="1">
      <alignment horizontal="center" vertical="center"/>
    </xf>
    <xf numFmtId="0" fontId="10" fillId="4" borderId="22" xfId="3" applyFont="1" applyFill="1" applyBorder="1" applyAlignment="1">
      <alignment horizontal="center" vertical="center"/>
    </xf>
    <xf numFmtId="0" fontId="31" fillId="25" borderId="0" xfId="0" applyFont="1" applyFill="1" applyBorder="1" applyAlignment="1">
      <alignment horizontal="center"/>
    </xf>
    <xf numFmtId="0" fontId="4" fillId="4" borderId="0" xfId="3" applyFont="1" applyFill="1" applyAlignment="1" applyProtection="1">
      <alignment horizontal="center" vertical="center"/>
      <protection hidden="1"/>
    </xf>
    <xf numFmtId="0" fontId="6" fillId="3" borderId="0" xfId="3" applyFont="1" applyFill="1" applyAlignment="1" applyProtection="1">
      <alignment horizontal="center"/>
      <protection hidden="1"/>
    </xf>
    <xf numFmtId="0" fontId="3" fillId="4" borderId="0" xfId="3" applyFont="1" applyFill="1" applyAlignment="1">
      <alignment horizontal="center"/>
    </xf>
    <xf numFmtId="0" fontId="10" fillId="5" borderId="6" xfId="3" applyFont="1" applyFill="1" applyBorder="1" applyAlignment="1">
      <alignment horizontal="center" vertical="center"/>
    </xf>
    <xf numFmtId="0" fontId="10" fillId="5" borderId="7" xfId="3" applyFont="1" applyFill="1" applyBorder="1" applyAlignment="1">
      <alignment horizontal="center" vertical="center"/>
    </xf>
    <xf numFmtId="49" fontId="7" fillId="5" borderId="6" xfId="3" applyNumberFormat="1" applyFont="1" applyFill="1" applyBorder="1" applyAlignment="1">
      <alignment horizontal="center" vertical="center" wrapText="1"/>
    </xf>
    <xf numFmtId="49" fontId="7" fillId="5" borderId="7" xfId="3" applyNumberFormat="1" applyFont="1" applyFill="1" applyBorder="1" applyAlignment="1">
      <alignment horizontal="center" vertical="center" wrapText="1"/>
    </xf>
    <xf numFmtId="2" fontId="7" fillId="2" borderId="2" xfId="5" applyNumberFormat="1" applyFont="1" applyFill="1" applyBorder="1" applyAlignment="1" applyProtection="1">
      <alignment horizontal="center" vertical="center"/>
      <protection hidden="1"/>
    </xf>
    <xf numFmtId="2" fontId="7" fillId="2" borderId="3" xfId="5" applyNumberFormat="1" applyFont="1" applyFill="1" applyBorder="1" applyAlignment="1" applyProtection="1">
      <alignment horizontal="center" vertical="center"/>
      <protection hidden="1"/>
    </xf>
    <xf numFmtId="2" fontId="7" fillId="2" borderId="4" xfId="5" applyNumberFormat="1" applyFont="1" applyFill="1" applyBorder="1" applyAlignment="1" applyProtection="1">
      <alignment horizontal="center" vertical="center"/>
      <protection hidden="1"/>
    </xf>
    <xf numFmtId="0" fontId="3" fillId="4" borderId="0" xfId="3" applyFont="1" applyFill="1" applyAlignment="1" applyProtection="1">
      <alignment horizontal="center"/>
      <protection hidden="1"/>
    </xf>
    <xf numFmtId="2" fontId="7" fillId="4" borderId="2" xfId="5" applyNumberFormat="1" applyFont="1" applyFill="1" applyBorder="1" applyAlignment="1" applyProtection="1">
      <alignment horizontal="center" vertical="center"/>
      <protection hidden="1"/>
    </xf>
    <xf numFmtId="2" fontId="7" fillId="4" borderId="3" xfId="5" applyNumberFormat="1" applyFont="1" applyFill="1" applyBorder="1" applyAlignment="1" applyProtection="1">
      <alignment horizontal="center" vertical="center"/>
      <protection hidden="1"/>
    </xf>
    <xf numFmtId="2" fontId="7" fillId="4" borderId="4" xfId="5" applyNumberFormat="1" applyFont="1" applyFill="1" applyBorder="1" applyAlignment="1" applyProtection="1">
      <alignment horizontal="center" vertical="center"/>
      <protection hidden="1"/>
    </xf>
    <xf numFmtId="2" fontId="7" fillId="12" borderId="2" xfId="5" applyNumberFormat="1" applyFont="1" applyFill="1" applyBorder="1" applyAlignment="1" applyProtection="1">
      <alignment horizontal="center" vertical="center"/>
      <protection hidden="1"/>
    </xf>
    <xf numFmtId="2" fontId="7" fillId="12" borderId="4" xfId="5" applyNumberFormat="1" applyFont="1" applyFill="1" applyBorder="1" applyAlignment="1" applyProtection="1">
      <alignment horizontal="center" vertical="center"/>
      <protection hidden="1"/>
    </xf>
    <xf numFmtId="0" fontId="28" fillId="3" borderId="12" xfId="0" applyFont="1" applyFill="1" applyBorder="1" applyAlignment="1">
      <alignment horizontal="center"/>
    </xf>
    <xf numFmtId="0" fontId="28" fillId="3" borderId="30" xfId="0" applyFont="1" applyFill="1" applyBorder="1" applyAlignment="1">
      <alignment horizontal="center"/>
    </xf>
    <xf numFmtId="0" fontId="1" fillId="0" borderId="32" xfId="6" applyBorder="1" applyAlignment="1" applyProtection="1">
      <alignment horizontal="left" vertical="center"/>
      <protection hidden="1"/>
    </xf>
    <xf numFmtId="0" fontId="1" fillId="0" borderId="33" xfId="6" applyBorder="1" applyAlignment="1" applyProtection="1">
      <alignment horizontal="left" vertical="center"/>
      <protection hidden="1"/>
    </xf>
    <xf numFmtId="0" fontId="1" fillId="0" borderId="27" xfId="6" applyBorder="1" applyAlignment="1" applyProtection="1">
      <alignment horizontal="left" vertical="center"/>
      <protection hidden="1"/>
    </xf>
    <xf numFmtId="0" fontId="1" fillId="0" borderId="34" xfId="6" applyBorder="1" applyAlignment="1" applyProtection="1">
      <alignment horizontal="left" vertical="center"/>
      <protection hidden="1"/>
    </xf>
    <xf numFmtId="0" fontId="27" fillId="3" borderId="0" xfId="0" applyFont="1" applyFill="1" applyAlignment="1">
      <alignment horizontal="center"/>
    </xf>
    <xf numFmtId="0" fontId="1" fillId="0" borderId="28" xfId="6" applyBorder="1" applyAlignment="1" applyProtection="1">
      <alignment horizontal="left" vertical="center"/>
      <protection hidden="1"/>
    </xf>
    <xf numFmtId="0" fontId="1" fillId="0" borderId="35" xfId="6" applyBorder="1" applyAlignment="1" applyProtection="1">
      <alignment horizontal="left" vertical="center"/>
      <protection hidden="1"/>
    </xf>
    <xf numFmtId="0" fontId="27" fillId="3" borderId="12" xfId="0" applyFont="1" applyFill="1" applyBorder="1" applyAlignment="1">
      <alignment horizontal="center"/>
    </xf>
    <xf numFmtId="0" fontId="27" fillId="3" borderId="30" xfId="0" applyFont="1" applyFill="1" applyBorder="1" applyAlignment="1">
      <alignment horizontal="center"/>
    </xf>
    <xf numFmtId="0" fontId="6" fillId="3" borderId="2" xfId="3" applyFont="1" applyFill="1" applyBorder="1" applyAlignment="1" applyProtection="1">
      <alignment horizontal="center"/>
      <protection hidden="1"/>
    </xf>
    <xf numFmtId="0" fontId="6" fillId="3" borderId="3" xfId="3" applyFont="1" applyFill="1" applyBorder="1" applyAlignment="1" applyProtection="1">
      <alignment horizontal="center"/>
      <protection hidden="1"/>
    </xf>
    <xf numFmtId="0" fontId="3" fillId="0" borderId="9" xfId="0" applyFont="1" applyBorder="1" applyAlignment="1">
      <alignment horizontal="center"/>
    </xf>
    <xf numFmtId="49" fontId="7" fillId="6" borderId="0" xfId="7" applyNumberFormat="1" applyFont="1" applyFill="1" applyAlignment="1">
      <alignment horizontal="left" vertical="center"/>
    </xf>
    <xf numFmtId="0" fontId="1" fillId="0" borderId="0" xfId="7" applyAlignment="1">
      <alignment horizontal="justify" wrapText="1"/>
    </xf>
    <xf numFmtId="0" fontId="14" fillId="0" borderId="0" xfId="0" applyFont="1" applyAlignment="1">
      <alignment horizontal="left" wrapText="1"/>
    </xf>
    <xf numFmtId="0" fontId="14" fillId="4" borderId="0" xfId="3" applyFont="1" applyFill="1" applyAlignment="1">
      <alignment horizontal="center"/>
    </xf>
    <xf numFmtId="0" fontId="10" fillId="5" borderId="6" xfId="4" applyFont="1" applyFill="1" applyBorder="1" applyAlignment="1">
      <alignment horizontal="center" vertical="center"/>
    </xf>
    <xf numFmtId="0" fontId="10" fillId="5" borderId="11" xfId="4" applyFont="1" applyFill="1" applyBorder="1" applyAlignment="1">
      <alignment horizontal="center" vertical="center"/>
    </xf>
    <xf numFmtId="0" fontId="10" fillId="5" borderId="7" xfId="4" applyFont="1" applyFill="1" applyBorder="1" applyAlignment="1">
      <alignment horizontal="center" vertical="center"/>
    </xf>
    <xf numFmtId="0" fontId="10" fillId="5" borderId="1" xfId="4" applyFont="1" applyFill="1" applyBorder="1" applyAlignment="1">
      <alignment horizontal="center"/>
    </xf>
    <xf numFmtId="0" fontId="10" fillId="5" borderId="1" xfId="4" applyFont="1" applyFill="1" applyBorder="1" applyAlignment="1">
      <alignment horizontal="center" vertical="center"/>
    </xf>
    <xf numFmtId="0" fontId="1" fillId="4" borderId="0" xfId="3" applyFill="1" applyAlignment="1" applyProtection="1">
      <alignment horizontal="right" vertical="center"/>
      <protection hidden="1"/>
    </xf>
    <xf numFmtId="0" fontId="6" fillId="3" borderId="0" xfId="3" applyNumberFormat="1" applyFont="1" applyFill="1" applyBorder="1" applyAlignment="1" applyProtection="1">
      <alignment horizontal="center"/>
      <protection hidden="1"/>
    </xf>
    <xf numFmtId="0" fontId="4" fillId="4" borderId="0" xfId="3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7" fillId="0" borderId="2" xfId="0" applyFont="1" applyBorder="1" applyAlignment="1" applyProtection="1">
      <alignment horizontal="left" vertical="center" wrapText="1"/>
      <protection hidden="1"/>
    </xf>
    <xf numFmtId="0" fontId="7" fillId="0" borderId="4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49" fontId="7" fillId="5" borderId="2" xfId="3" applyNumberFormat="1" applyFont="1" applyFill="1" applyBorder="1" applyAlignment="1" applyProtection="1">
      <alignment horizontal="left" vertical="center" wrapText="1"/>
      <protection hidden="1"/>
    </xf>
    <xf numFmtId="49" fontId="7" fillId="5" borderId="4" xfId="3" applyNumberFormat="1" applyFont="1" applyFill="1" applyBorder="1" applyAlignment="1" applyProtection="1">
      <alignment horizontal="left" vertical="center" wrapText="1"/>
      <protection hidden="1"/>
    </xf>
    <xf numFmtId="0" fontId="42" fillId="32" borderId="0" xfId="0" applyFont="1" applyFill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0" fillId="2" borderId="43" xfId="0" applyFont="1" applyFill="1" applyBorder="1" applyAlignment="1">
      <alignment horizontal="center" vertical="center" wrapText="1"/>
    </xf>
    <xf numFmtId="0" fontId="40" fillId="2" borderId="44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0" fillId="2" borderId="30" xfId="0" applyFont="1" applyFill="1" applyBorder="1" applyAlignment="1">
      <alignment horizontal="center" vertical="center" wrapText="1"/>
    </xf>
    <xf numFmtId="0" fontId="43" fillId="2" borderId="23" xfId="0" applyFont="1" applyFill="1" applyBorder="1" applyAlignment="1">
      <alignment horizontal="center" vertical="center" wrapText="1"/>
    </xf>
    <xf numFmtId="0" fontId="43" fillId="2" borderId="51" xfId="0" applyFont="1" applyFill="1" applyBorder="1" applyAlignment="1">
      <alignment horizontal="center" vertical="center" wrapText="1"/>
    </xf>
    <xf numFmtId="0" fontId="43" fillId="2" borderId="24" xfId="0" applyFont="1" applyFill="1" applyBorder="1" applyAlignment="1">
      <alignment horizontal="center" vertical="center" wrapText="1"/>
    </xf>
    <xf numFmtId="0" fontId="40" fillId="4" borderId="0" xfId="0" applyFont="1" applyFill="1" applyAlignment="1">
      <alignment horizontal="center" vertical="center"/>
    </xf>
    <xf numFmtId="8" fontId="46" fillId="33" borderId="55" xfId="0" applyNumberFormat="1" applyFont="1" applyFill="1" applyBorder="1" applyAlignment="1">
      <alignment horizontal="center" vertical="center" wrapText="1"/>
    </xf>
    <xf numFmtId="8" fontId="46" fillId="33" borderId="11" xfId="0" applyNumberFormat="1" applyFont="1" applyFill="1" applyBorder="1" applyAlignment="1">
      <alignment horizontal="center" vertical="center" wrapText="1"/>
    </xf>
    <xf numFmtId="8" fontId="46" fillId="33" borderId="7" xfId="0" applyNumberFormat="1" applyFont="1" applyFill="1" applyBorder="1" applyAlignment="1">
      <alignment horizontal="center" vertical="center" wrapText="1"/>
    </xf>
    <xf numFmtId="0" fontId="40" fillId="2" borderId="49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left" vertical="top" wrapText="1"/>
    </xf>
    <xf numFmtId="0" fontId="40" fillId="2" borderId="15" xfId="0" applyFont="1" applyFill="1" applyBorder="1" applyAlignment="1">
      <alignment horizontal="center" vertical="center"/>
    </xf>
    <xf numFmtId="8" fontId="46" fillId="34" borderId="6" xfId="0" applyNumberFormat="1" applyFont="1" applyFill="1" applyBorder="1" applyAlignment="1">
      <alignment horizontal="center" vertical="center" wrapText="1"/>
    </xf>
    <xf numFmtId="8" fontId="46" fillId="34" borderId="11" xfId="0" applyNumberFormat="1" applyFont="1" applyFill="1" applyBorder="1" applyAlignment="1">
      <alignment horizontal="center" vertical="center" wrapText="1"/>
    </xf>
    <xf numFmtId="8" fontId="46" fillId="34" borderId="7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/>
    </xf>
    <xf numFmtId="0" fontId="40" fillId="4" borderId="48" xfId="0" applyFont="1" applyFill="1" applyBorder="1" applyAlignment="1">
      <alignment horizontal="center" vertical="center" wrapText="1"/>
    </xf>
    <xf numFmtId="0" fontId="40" fillId="4" borderId="49" xfId="0" applyFont="1" applyFill="1" applyBorder="1" applyAlignment="1">
      <alignment horizontal="center" vertical="center" wrapText="1"/>
    </xf>
    <xf numFmtId="0" fontId="40" fillId="4" borderId="54" xfId="0" applyFont="1" applyFill="1" applyBorder="1" applyAlignment="1">
      <alignment horizontal="left" vertical="top" wrapText="1"/>
    </xf>
    <xf numFmtId="0" fontId="40" fillId="4" borderId="3" xfId="0" applyFont="1" applyFill="1" applyBorder="1" applyAlignment="1">
      <alignment horizontal="left" vertical="top" wrapText="1"/>
    </xf>
    <xf numFmtId="0" fontId="45" fillId="33" borderId="52" xfId="0" applyFont="1" applyFill="1" applyBorder="1" applyAlignment="1">
      <alignment horizontal="center" vertical="center"/>
    </xf>
    <xf numFmtId="0" fontId="45" fillId="33" borderId="56" xfId="0" applyFont="1" applyFill="1" applyBorder="1" applyAlignment="1">
      <alignment horizontal="center" vertical="center"/>
    </xf>
    <xf numFmtId="0" fontId="45" fillId="33" borderId="57" xfId="0" applyFont="1" applyFill="1" applyBorder="1" applyAlignment="1">
      <alignment horizontal="center" vertical="center"/>
    </xf>
    <xf numFmtId="0" fontId="40" fillId="4" borderId="13" xfId="0" applyFont="1" applyFill="1" applyBorder="1" applyAlignment="1">
      <alignment horizontal="center" vertical="center"/>
    </xf>
    <xf numFmtId="0" fontId="40" fillId="4" borderId="1" xfId="0" applyFont="1" applyFill="1" applyBorder="1" applyAlignment="1">
      <alignment horizontal="center" vertical="center"/>
    </xf>
    <xf numFmtId="0" fontId="44" fillId="4" borderId="0" xfId="0" applyFont="1" applyFill="1" applyAlignment="1">
      <alignment horizontal="left" vertical="center" wrapText="1"/>
    </xf>
    <xf numFmtId="0" fontId="40" fillId="4" borderId="0" xfId="0" applyFont="1" applyFill="1" applyAlignment="1">
      <alignment horizontal="justify" vertical="center" wrapText="1"/>
    </xf>
  </cellXfs>
  <cellStyles count="34">
    <cellStyle name="Moeda" xfId="2" builtinId="4"/>
    <cellStyle name="Moeda 2" xfId="5"/>
    <cellStyle name="Moeda 2 2" xfId="12"/>
    <cellStyle name="Moeda 2 3" xfId="30"/>
    <cellStyle name="Moeda 3" xfId="17"/>
    <cellStyle name="Moeda 3 2" xfId="29"/>
    <cellStyle name="Moeda 4" xfId="10"/>
    <cellStyle name="Normal" xfId="0" builtinId="0"/>
    <cellStyle name="Normal 14" xfId="11"/>
    <cellStyle name="Normal 2" xfId="3"/>
    <cellStyle name="Normal 2 2" xfId="7"/>
    <cellStyle name="Normal 2 2 2" xfId="27"/>
    <cellStyle name="Normal 2 3" xfId="4"/>
    <cellStyle name="Normal 2 3 2" xfId="25"/>
    <cellStyle name="Normal 2 3 3" xfId="19"/>
    <cellStyle name="Normal 2 4" xfId="23"/>
    <cellStyle name="Normal 2 5" xfId="16"/>
    <cellStyle name="Normal 3" xfId="6"/>
    <cellStyle name="Normal 3 2" xfId="20"/>
    <cellStyle name="Normal 4" xfId="1"/>
    <cellStyle name="Normal 4 2" xfId="26"/>
    <cellStyle name="Normal 4 3" xfId="14"/>
    <cellStyle name="Normal 5" xfId="31"/>
    <cellStyle name="Normal 6" xfId="8"/>
    <cellStyle name="Normal 7" xfId="32"/>
    <cellStyle name="Porcentagem" xfId="33" builtinId="5"/>
    <cellStyle name="Porcentagem 2" xfId="15"/>
    <cellStyle name="Porcentagem 3" xfId="24"/>
    <cellStyle name="Porcentagem 3 2" xfId="28"/>
    <cellStyle name="Porcentagem 6" xfId="22"/>
    <cellStyle name="Vírgula" xfId="9" builtinId="3"/>
    <cellStyle name="Vírgula 2" xfId="13"/>
    <cellStyle name="Vírgula 3" xfId="18"/>
    <cellStyle name="Vírgula 5" xfId="21"/>
  </cellStyles>
  <dxfs count="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114</xdr:col>
      <xdr:colOff>2397498</xdr:colOff>
      <xdr:row>9</xdr:row>
      <xdr:rowOff>153928</xdr:rowOff>
    </xdr:from>
    <xdr:ext cx="279027" cy="319412"/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858798" y="4564003"/>
          <a:ext cx="279027" cy="319412"/>
        </a:xfrm>
        <a:prstGeom prst="rect">
          <a:avLst/>
        </a:prstGeom>
      </xdr:spPr>
    </xdr:pic>
    <xdr:clientData/>
  </xdr:oneCellAnchor>
  <xdr:oneCellAnchor>
    <xdr:from>
      <xdr:col>114</xdr:col>
      <xdr:colOff>2396378</xdr:colOff>
      <xdr:row>10</xdr:row>
      <xdr:rowOff>111854</xdr:rowOff>
    </xdr:from>
    <xdr:ext cx="280147" cy="357556"/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857678" y="5017229"/>
          <a:ext cx="280147" cy="357556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161925</xdr:rowOff>
    </xdr:from>
    <xdr:to>
      <xdr:col>6</xdr:col>
      <xdr:colOff>149190</xdr:colOff>
      <xdr:row>4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61925"/>
          <a:ext cx="7045290" cy="7239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1</xdr:row>
      <xdr:rowOff>19325</xdr:rowOff>
    </xdr:from>
    <xdr:to>
      <xdr:col>4</xdr:col>
      <xdr:colOff>942975</xdr:colOff>
      <xdr:row>3</xdr:row>
      <xdr:rowOff>173354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81275"/>
          <a:ext cx="5095875" cy="5235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133350</xdr:rowOff>
    </xdr:from>
    <xdr:to>
      <xdr:col>5</xdr:col>
      <xdr:colOff>31803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33350"/>
          <a:ext cx="6118278" cy="6286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1184328</xdr:colOff>
      <xdr:row>4</xdr:row>
      <xdr:rowOff>57150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6118278" cy="6286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1</xdr:row>
      <xdr:rowOff>47625</xdr:rowOff>
    </xdr:from>
    <xdr:to>
      <xdr:col>4</xdr:col>
      <xdr:colOff>1936803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28600"/>
          <a:ext cx="6118278" cy="6286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9525</xdr:rowOff>
    </xdr:from>
    <xdr:to>
      <xdr:col>3</xdr:col>
      <xdr:colOff>669978</xdr:colOff>
      <xdr:row>4</xdr:row>
      <xdr:rowOff>66675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200025"/>
          <a:ext cx="6118278" cy="6286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3835773</xdr:colOff>
      <xdr:row>19</xdr:row>
      <xdr:rowOff>25769</xdr:rowOff>
    </xdr:from>
    <xdr:ext cx="723810" cy="828571"/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6923" y="4016744"/>
          <a:ext cx="723810" cy="828571"/>
        </a:xfrm>
        <a:prstGeom prst="rect">
          <a:avLst/>
        </a:prstGeom>
      </xdr:spPr>
    </xdr:pic>
    <xdr:clientData/>
  </xdr:oneCellAnchor>
  <xdr:oneCellAnchor>
    <xdr:from>
      <xdr:col>2</xdr:col>
      <xdr:colOff>3834653</xdr:colOff>
      <xdr:row>24</xdr:row>
      <xdr:rowOff>31376</xdr:rowOff>
    </xdr:from>
    <xdr:ext cx="723810" cy="923810"/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5803" y="5117726"/>
          <a:ext cx="723810" cy="923810"/>
        </a:xfrm>
        <a:prstGeom prst="rect">
          <a:avLst/>
        </a:prstGeom>
      </xdr:spPr>
    </xdr:pic>
    <xdr:clientData/>
  </xdr:oneCellAnchor>
  <xdr:twoCellAnchor editAs="oneCell">
    <xdr:from>
      <xdr:col>0</xdr:col>
      <xdr:colOff>528918</xdr:colOff>
      <xdr:row>1</xdr:row>
      <xdr:rowOff>26894</xdr:rowOff>
    </xdr:from>
    <xdr:to>
      <xdr:col>3</xdr:col>
      <xdr:colOff>267480</xdr:colOff>
      <xdr:row>3</xdr:row>
      <xdr:rowOff>160917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CCAD98EA-BAA4-4B36-9AB8-D385E5391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9393" y="217394"/>
          <a:ext cx="6101262" cy="5150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30480</xdr:rowOff>
    </xdr:from>
    <xdr:to>
      <xdr:col>4</xdr:col>
      <xdr:colOff>1075502</xdr:colOff>
      <xdr:row>3</xdr:row>
      <xdr:rowOff>158030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30480"/>
          <a:ext cx="6767642" cy="653330"/>
        </a:xfrm>
        <a:prstGeom prst="rect">
          <a:avLst/>
        </a:prstGeom>
      </xdr:spPr>
    </xdr:pic>
    <xdr:clientData/>
  </xdr:twoCellAnchor>
  <xdr:twoCellAnchor editAs="oneCell">
    <xdr:from>
      <xdr:col>6</xdr:col>
      <xdr:colOff>165735</xdr:colOff>
      <xdr:row>0</xdr:row>
      <xdr:rowOff>42221</xdr:rowOff>
    </xdr:from>
    <xdr:to>
      <xdr:col>9</xdr:col>
      <xdr:colOff>365760</xdr:colOff>
      <xdr:row>2</xdr:row>
      <xdr:rowOff>163744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0015" y="42221"/>
          <a:ext cx="4832985" cy="472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186075</xdr:rowOff>
    </xdr:from>
    <xdr:to>
      <xdr:col>3</xdr:col>
      <xdr:colOff>619125</xdr:colOff>
      <xdr:row>3</xdr:row>
      <xdr:rowOff>118600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186075"/>
          <a:ext cx="4905375" cy="504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</xdr:row>
      <xdr:rowOff>43324</xdr:rowOff>
    </xdr:from>
    <xdr:to>
      <xdr:col>6</xdr:col>
      <xdr:colOff>314326</xdr:colOff>
      <xdr:row>4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224299"/>
          <a:ext cx="6067426" cy="6234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38100</xdr:rowOff>
    </xdr:from>
    <xdr:to>
      <xdr:col>3</xdr:col>
      <xdr:colOff>189793</xdr:colOff>
      <xdr:row>5</xdr:row>
      <xdr:rowOff>174591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" y="219075"/>
          <a:ext cx="8373673" cy="8603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176937</xdr:rowOff>
    </xdr:from>
    <xdr:to>
      <xdr:col>5</xdr:col>
      <xdr:colOff>133350</xdr:colOff>
      <xdr:row>4</xdr:row>
      <xdr:rowOff>66675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357912"/>
          <a:ext cx="5972175" cy="6136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158340</xdr:rowOff>
    </xdr:from>
    <xdr:to>
      <xdr:col>4</xdr:col>
      <xdr:colOff>295276</xdr:colOff>
      <xdr:row>4</xdr:row>
      <xdr:rowOff>4037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6" y="158340"/>
          <a:ext cx="5543550" cy="5695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397565</xdr:colOff>
      <xdr:row>0</xdr:row>
      <xdr:rowOff>0</xdr:rowOff>
    </xdr:from>
    <xdr:to>
      <xdr:col>4</xdr:col>
      <xdr:colOff>831574</xdr:colOff>
      <xdr:row>2</xdr:row>
      <xdr:rowOff>132569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565" y="0"/>
          <a:ext cx="4837044" cy="497004"/>
        </a:xfrm>
        <a:prstGeom prst="rect">
          <a:avLst/>
        </a:prstGeom>
      </xdr:spPr>
    </xdr:pic>
    <xdr:clientData/>
  </xdr:twoCellAnchor>
  <xdr:twoCellAnchor editAs="oneCell">
    <xdr:from>
      <xdr:col>5</xdr:col>
      <xdr:colOff>231913</xdr:colOff>
      <xdr:row>0</xdr:row>
      <xdr:rowOff>0</xdr:rowOff>
    </xdr:from>
    <xdr:to>
      <xdr:col>11</xdr:col>
      <xdr:colOff>142460</xdr:colOff>
      <xdr:row>2</xdr:row>
      <xdr:rowOff>132569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1174" y="0"/>
          <a:ext cx="4837044" cy="49700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17</xdr:col>
      <xdr:colOff>647701</xdr:colOff>
      <xdr:row>3</xdr:row>
      <xdr:rowOff>132569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45609" y="182217"/>
          <a:ext cx="4837044" cy="4970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114300</xdr:rowOff>
    </xdr:from>
    <xdr:to>
      <xdr:col>5</xdr:col>
      <xdr:colOff>352425</xdr:colOff>
      <xdr:row>3</xdr:row>
      <xdr:rowOff>140972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95275"/>
          <a:ext cx="5543550" cy="569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42"/>
  <sheetViews>
    <sheetView showGridLines="0" topLeftCell="DP1" workbookViewId="0">
      <selection activeCell="DP1" sqref="DP1"/>
    </sheetView>
  </sheetViews>
  <sheetFormatPr defaultRowHeight="15" x14ac:dyDescent="0.25"/>
  <cols>
    <col min="1" max="1" width="15.85546875" bestFit="1" customWidth="1"/>
    <col min="2" max="2" width="9.140625" customWidth="1"/>
    <col min="3" max="3" width="29.42578125" customWidth="1"/>
    <col min="4" max="4" width="11.28515625" customWidth="1"/>
    <col min="5" max="5" width="20.5703125" customWidth="1"/>
    <col min="6" max="6" width="5.5703125" customWidth="1"/>
    <col min="7" max="7" width="15.42578125" customWidth="1"/>
    <col min="8" max="8" width="19.85546875" customWidth="1"/>
    <col min="9" max="9" width="9.140625" customWidth="1"/>
    <col min="10" max="10" width="27" customWidth="1"/>
    <col min="11" max="11" width="17.42578125" customWidth="1"/>
    <col min="12" max="14" width="9.140625" customWidth="1"/>
    <col min="15" max="15" width="27.7109375" customWidth="1"/>
    <col min="16" max="16" width="9.42578125" customWidth="1"/>
    <col min="17" max="17" width="9.140625" customWidth="1"/>
    <col min="18" max="18" width="25.85546875" customWidth="1"/>
    <col min="19" max="19" width="22.7109375" customWidth="1"/>
    <col min="20" max="20" width="9.140625" customWidth="1"/>
    <col min="21" max="21" width="11.140625" customWidth="1"/>
    <col min="22" max="22" width="10.42578125" customWidth="1"/>
    <col min="23" max="23" width="9.140625" customWidth="1"/>
    <col min="24" max="24" width="34.85546875" customWidth="1"/>
    <col min="25" max="25" width="10.85546875" customWidth="1"/>
    <col min="26" max="27" width="9.140625" customWidth="1"/>
    <col min="28" max="28" width="18.7109375" customWidth="1"/>
    <col min="29" max="29" width="17.28515625" customWidth="1"/>
    <col min="30" max="30" width="19.140625" customWidth="1"/>
    <col min="31" max="32" width="9.140625" customWidth="1"/>
    <col min="33" max="33" width="18.28515625" customWidth="1"/>
    <col min="34" max="34" width="12.140625" customWidth="1"/>
    <col min="35" max="35" width="10" customWidth="1"/>
    <col min="36" max="36" width="10.42578125" customWidth="1"/>
    <col min="37" max="37" width="9.140625" customWidth="1"/>
    <col min="38" max="38" width="18.28515625" customWidth="1"/>
    <col min="39" max="39" width="6.5703125" customWidth="1"/>
    <col min="40" max="40" width="10" customWidth="1"/>
    <col min="41" max="41" width="10.42578125" customWidth="1"/>
    <col min="42" max="42" width="6.5703125" customWidth="1"/>
    <col min="43" max="43" width="10" customWidth="1"/>
    <col min="44" max="44" width="10.42578125" customWidth="1"/>
    <col min="45" max="45" width="9.140625" customWidth="1"/>
    <col min="46" max="46" width="13.28515625" customWidth="1"/>
    <col min="47" max="47" width="13.85546875" customWidth="1"/>
    <col min="48" max="48" width="16.7109375" customWidth="1"/>
    <col min="49" max="49" width="21.28515625" customWidth="1"/>
    <col min="50" max="50" width="9.140625" customWidth="1"/>
    <col min="51" max="51" width="18.28515625" customWidth="1"/>
    <col min="52" max="52" width="20.28515625" customWidth="1"/>
    <col min="53" max="53" width="15.7109375" customWidth="1"/>
    <col min="54" max="55" width="9.140625" customWidth="1"/>
    <col min="56" max="56" width="21.42578125" customWidth="1"/>
    <col min="57" max="57" width="9.140625" customWidth="1"/>
    <col min="58" max="58" width="18.28515625" customWidth="1"/>
    <col min="59" max="59" width="20.28515625" customWidth="1"/>
    <col min="60" max="60" width="21.42578125" customWidth="1"/>
    <col min="61" max="61" width="18.85546875" customWidth="1"/>
    <col min="62" max="62" width="9.140625" customWidth="1"/>
    <col min="63" max="63" width="18.28515625" customWidth="1"/>
    <col min="64" max="64" width="20.28515625" customWidth="1"/>
    <col min="65" max="65" width="21.42578125" customWidth="1"/>
    <col min="66" max="66" width="18.85546875" customWidth="1"/>
    <col min="67" max="67" width="9.140625" customWidth="1"/>
    <col min="68" max="68" width="18.28515625" customWidth="1"/>
    <col min="69" max="70" width="11.28515625" customWidth="1"/>
    <col min="71" max="71" width="19.28515625" customWidth="1"/>
    <col min="72" max="72" width="9.140625" customWidth="1"/>
    <col min="73" max="73" width="18.28515625" customWidth="1"/>
    <col min="74" max="74" width="21" customWidth="1"/>
    <col min="75" max="75" width="9.140625" customWidth="1"/>
    <col min="76" max="76" width="11.140625" customWidth="1"/>
    <col min="77" max="77" width="17.42578125" customWidth="1"/>
    <col min="78" max="78" width="9.140625" customWidth="1"/>
    <col min="79" max="79" width="22" customWidth="1"/>
    <col min="80" max="80" width="6.28515625" customWidth="1"/>
    <col min="81" max="81" width="9.140625" customWidth="1"/>
    <col min="82" max="82" width="22" customWidth="1"/>
    <col min="83" max="84" width="9.140625" customWidth="1"/>
    <col min="85" max="85" width="13.28515625" customWidth="1"/>
    <col min="86" max="86" width="12.28515625" customWidth="1"/>
    <col min="87" max="87" width="9.140625" customWidth="1"/>
    <col min="88" max="88" width="28.140625" customWidth="1"/>
    <col min="89" max="89" width="21.140625" customWidth="1"/>
    <col min="90" max="90" width="22.140625" customWidth="1"/>
    <col min="91" max="91" width="9.140625" customWidth="1"/>
    <col min="92" max="92" width="18.140625" customWidth="1"/>
    <col min="93" max="93" width="7.28515625" customWidth="1"/>
    <col min="94" max="94" width="10.85546875" customWidth="1"/>
    <col min="95" max="95" width="10.5703125" customWidth="1"/>
    <col min="96" max="96" width="9.140625" customWidth="1"/>
    <col min="97" max="97" width="18.85546875" customWidth="1"/>
    <col min="98" max="98" width="19.85546875" customWidth="1"/>
    <col min="99" max="99" width="6.85546875" customWidth="1"/>
    <col min="100" max="100" width="18.140625" customWidth="1"/>
    <col min="101" max="101" width="7.28515625" customWidth="1"/>
    <col min="102" max="103" width="11.85546875" customWidth="1"/>
    <col min="104" max="104" width="9.140625" customWidth="1"/>
    <col min="105" max="105" width="30.7109375" customWidth="1"/>
    <col min="106" max="107" width="9.140625" customWidth="1"/>
    <col min="108" max="108" width="30.7109375" customWidth="1"/>
    <col min="109" max="110" width="9.140625" customWidth="1"/>
    <col min="111" max="111" width="73.140625" customWidth="1"/>
    <col min="112" max="112" width="24.85546875" customWidth="1"/>
    <col min="113" max="114" width="9.140625" customWidth="1"/>
    <col min="115" max="115" width="40.28515625" customWidth="1"/>
    <col min="116" max="116" width="9.140625" customWidth="1"/>
    <col min="117" max="117" width="14.140625" customWidth="1"/>
    <col min="118" max="118" width="9.140625" customWidth="1"/>
    <col min="119" max="119" width="14.42578125" customWidth="1"/>
  </cols>
  <sheetData>
    <row r="1" spans="1:119" ht="16.5" thickBot="1" x14ac:dyDescent="0.3">
      <c r="C1" s="482" t="s">
        <v>4</v>
      </c>
      <c r="D1" s="482"/>
      <c r="E1" s="482"/>
      <c r="F1" s="482"/>
      <c r="G1" s="482"/>
      <c r="H1" s="482"/>
      <c r="J1" s="484" t="s">
        <v>16</v>
      </c>
      <c r="K1" s="484"/>
      <c r="O1" s="483" t="s">
        <v>411</v>
      </c>
      <c r="P1" s="483"/>
      <c r="R1" s="466" t="s">
        <v>412</v>
      </c>
      <c r="S1" s="466"/>
      <c r="T1" s="466"/>
      <c r="U1" s="466"/>
      <c r="V1" s="466"/>
      <c r="X1" s="467" t="s">
        <v>62</v>
      </c>
      <c r="Y1" s="467"/>
      <c r="Z1" s="467"/>
      <c r="AB1" s="472" t="s">
        <v>413</v>
      </c>
      <c r="AC1" s="472"/>
      <c r="AD1" s="472"/>
      <c r="AG1" s="462" t="s">
        <v>190</v>
      </c>
      <c r="AH1" s="462"/>
      <c r="AI1" s="462"/>
      <c r="AJ1" s="463"/>
      <c r="AL1" s="226"/>
      <c r="AM1" s="457" t="s">
        <v>198</v>
      </c>
      <c r="AN1" s="458"/>
      <c r="AO1" s="459"/>
      <c r="AP1" s="457" t="s">
        <v>199</v>
      </c>
      <c r="AQ1" s="458"/>
      <c r="AR1" s="459"/>
      <c r="AT1" s="461" t="s">
        <v>316</v>
      </c>
      <c r="AU1" s="461"/>
      <c r="AV1" s="461"/>
      <c r="AW1" s="461"/>
      <c r="AY1" s="454" t="s">
        <v>214</v>
      </c>
      <c r="AZ1" s="455"/>
      <c r="BA1" s="455"/>
      <c r="BB1" s="455"/>
      <c r="BC1" s="455"/>
      <c r="BD1" s="456"/>
      <c r="BF1" s="457" t="s">
        <v>220</v>
      </c>
      <c r="BG1" s="458"/>
      <c r="BH1" s="458"/>
      <c r="BI1" s="459"/>
      <c r="BK1" s="457" t="s">
        <v>222</v>
      </c>
      <c r="BL1" s="458"/>
      <c r="BM1" s="458"/>
      <c r="BN1" s="459"/>
      <c r="BP1" s="460" t="s">
        <v>224</v>
      </c>
      <c r="BQ1" s="460"/>
      <c r="BR1" s="460"/>
      <c r="BS1" s="460"/>
      <c r="BU1" s="450" t="s">
        <v>247</v>
      </c>
      <c r="BV1" s="450"/>
      <c r="BX1" s="450" t="s">
        <v>402</v>
      </c>
      <c r="BY1" s="450"/>
      <c r="CA1" s="451" t="s">
        <v>415</v>
      </c>
      <c r="CB1" s="451"/>
      <c r="CD1" s="451" t="s">
        <v>403</v>
      </c>
      <c r="CE1" s="451"/>
      <c r="CG1" s="452" t="s">
        <v>404</v>
      </c>
      <c r="CH1" s="452"/>
      <c r="CK1" s="233" t="s">
        <v>405</v>
      </c>
      <c r="CL1" s="233" t="s">
        <v>416</v>
      </c>
      <c r="CN1" s="453" t="s">
        <v>242</v>
      </c>
      <c r="CO1" s="453"/>
      <c r="CP1" s="453"/>
      <c r="CQ1" s="453"/>
      <c r="CS1" s="453" t="s">
        <v>417</v>
      </c>
      <c r="CT1" s="453"/>
      <c r="CV1" s="453" t="s">
        <v>418</v>
      </c>
      <c r="CW1" s="453"/>
      <c r="CX1" s="453"/>
      <c r="CY1" s="453"/>
      <c r="DA1" s="453" t="s">
        <v>263</v>
      </c>
      <c r="DB1" s="453"/>
      <c r="DD1" s="453" t="s">
        <v>264</v>
      </c>
      <c r="DE1" s="453"/>
      <c r="DG1" s="449" t="s">
        <v>420</v>
      </c>
      <c r="DH1" s="449"/>
      <c r="DJ1" s="446" t="s">
        <v>421</v>
      </c>
      <c r="DK1" s="446"/>
      <c r="DL1" s="446"/>
      <c r="DM1" s="446"/>
      <c r="DN1" s="446"/>
      <c r="DO1" s="446"/>
    </row>
    <row r="2" spans="1:119" ht="30" customHeight="1" x14ac:dyDescent="0.25">
      <c r="A2" t="s">
        <v>408</v>
      </c>
      <c r="C2" s="223"/>
      <c r="D2" s="223" t="s">
        <v>406</v>
      </c>
      <c r="E2" s="223" t="s">
        <v>23</v>
      </c>
      <c r="F2" s="223" t="s">
        <v>20</v>
      </c>
      <c r="G2" s="223" t="s">
        <v>21</v>
      </c>
      <c r="H2" s="223" t="s">
        <v>22</v>
      </c>
      <c r="J2" s="255" t="s">
        <v>396</v>
      </c>
      <c r="K2" s="255">
        <v>10.24</v>
      </c>
      <c r="O2" s="217" t="s">
        <v>173</v>
      </c>
      <c r="P2" s="218" t="s">
        <v>1</v>
      </c>
      <c r="R2" s="473" t="s">
        <v>366</v>
      </c>
      <c r="S2" s="475" t="s">
        <v>25</v>
      </c>
      <c r="T2" s="477" t="s">
        <v>323</v>
      </c>
      <c r="U2" s="478"/>
      <c r="V2" s="479"/>
      <c r="X2" s="107" t="s">
        <v>63</v>
      </c>
      <c r="Y2" s="108" t="s">
        <v>64</v>
      </c>
      <c r="Z2" s="109" t="s">
        <v>262</v>
      </c>
      <c r="AB2" s="18" t="s">
        <v>71</v>
      </c>
      <c r="AC2" s="18" t="s">
        <v>72</v>
      </c>
      <c r="AD2" s="133" t="s">
        <v>317</v>
      </c>
      <c r="AG2" s="223"/>
      <c r="AH2" s="223" t="s">
        <v>191</v>
      </c>
      <c r="AI2" s="223" t="s">
        <v>192</v>
      </c>
      <c r="AJ2" s="223" t="s">
        <v>193</v>
      </c>
      <c r="AL2" s="223" t="s">
        <v>23</v>
      </c>
      <c r="AM2" s="223" t="s">
        <v>191</v>
      </c>
      <c r="AN2" s="223" t="s">
        <v>192</v>
      </c>
      <c r="AO2" s="223" t="s">
        <v>193</v>
      </c>
      <c r="AP2" s="223" t="s">
        <v>191</v>
      </c>
      <c r="AQ2" s="223" t="s">
        <v>192</v>
      </c>
      <c r="AR2" s="223" t="s">
        <v>193</v>
      </c>
      <c r="AT2" s="230"/>
      <c r="AU2" s="227" t="s">
        <v>225</v>
      </c>
      <c r="AV2" s="227" t="s">
        <v>226</v>
      </c>
      <c r="AW2" s="227" t="s">
        <v>227</v>
      </c>
      <c r="AY2" s="223"/>
      <c r="AZ2" s="223" t="s">
        <v>215</v>
      </c>
      <c r="BA2" s="223" t="s">
        <v>216</v>
      </c>
      <c r="BB2" s="223" t="s">
        <v>217</v>
      </c>
      <c r="BC2" s="223" t="s">
        <v>218</v>
      </c>
      <c r="BD2" s="223" t="s">
        <v>219</v>
      </c>
      <c r="BF2" s="223" t="s">
        <v>23</v>
      </c>
      <c r="BG2" s="223" t="s">
        <v>215</v>
      </c>
      <c r="BH2" s="223" t="s">
        <v>216</v>
      </c>
      <c r="BI2" s="223" t="s">
        <v>221</v>
      </c>
      <c r="BK2" s="223" t="s">
        <v>23</v>
      </c>
      <c r="BL2" s="223" t="s">
        <v>215</v>
      </c>
      <c r="BM2" s="223" t="s">
        <v>216</v>
      </c>
      <c r="BN2" s="223" t="s">
        <v>221</v>
      </c>
      <c r="BP2" s="223" t="s">
        <v>23</v>
      </c>
      <c r="BQ2" s="223" t="s">
        <v>225</v>
      </c>
      <c r="BR2" s="223" t="s">
        <v>226</v>
      </c>
      <c r="BS2" s="223" t="s">
        <v>227</v>
      </c>
      <c r="BU2" s="223" t="s">
        <v>245</v>
      </c>
      <c r="BV2" s="223" t="s">
        <v>246</v>
      </c>
      <c r="BX2" s="231" t="s">
        <v>23</v>
      </c>
      <c r="BY2" s="231" t="s">
        <v>1</v>
      </c>
      <c r="CA2" s="25" t="s">
        <v>23</v>
      </c>
      <c r="CB2" s="25" t="s">
        <v>1</v>
      </c>
      <c r="CD2" s="25" t="s">
        <v>23</v>
      </c>
      <c r="CE2" s="25" t="s">
        <v>1</v>
      </c>
      <c r="CG2" s="25" t="s">
        <v>345</v>
      </c>
      <c r="CH2" s="25" t="s">
        <v>1</v>
      </c>
      <c r="CJ2" s="223" t="s">
        <v>23</v>
      </c>
      <c r="CK2" s="223" t="s">
        <v>1</v>
      </c>
      <c r="CL2" s="223" t="s">
        <v>1</v>
      </c>
      <c r="CN2" s="82" t="s">
        <v>23</v>
      </c>
      <c r="CO2" s="83" t="s">
        <v>191</v>
      </c>
      <c r="CP2" s="83" t="s">
        <v>192</v>
      </c>
      <c r="CQ2" s="83" t="s">
        <v>193</v>
      </c>
      <c r="CS2" s="82" t="s">
        <v>23</v>
      </c>
      <c r="CT2" s="85" t="s">
        <v>243</v>
      </c>
      <c r="CV2" s="82" t="s">
        <v>23</v>
      </c>
      <c r="CW2" s="83" t="s">
        <v>191</v>
      </c>
      <c r="CX2" s="83" t="s">
        <v>192</v>
      </c>
      <c r="CY2" s="83" t="s">
        <v>193</v>
      </c>
      <c r="DA2" s="101" t="s">
        <v>265</v>
      </c>
      <c r="DB2" s="101" t="s">
        <v>262</v>
      </c>
      <c r="DD2" s="101" t="s">
        <v>265</v>
      </c>
      <c r="DE2" s="101" t="s">
        <v>262</v>
      </c>
      <c r="DG2" s="223" t="s">
        <v>173</v>
      </c>
      <c r="DH2" s="223" t="s">
        <v>1</v>
      </c>
      <c r="DJ2" s="447" t="s">
        <v>173</v>
      </c>
      <c r="DK2" s="447"/>
      <c r="DL2" s="448" t="s">
        <v>279</v>
      </c>
      <c r="DM2" s="448"/>
      <c r="DN2" s="448"/>
      <c r="DO2" s="448"/>
    </row>
    <row r="3" spans="1:119" ht="30" customHeight="1" x14ac:dyDescent="0.25">
      <c r="A3" t="s">
        <v>0</v>
      </c>
      <c r="C3" s="223" t="str">
        <f>CONCATENATE(D3,E3)</f>
        <v>PLATINUMAté 20</v>
      </c>
      <c r="D3" s="223" t="s">
        <v>0</v>
      </c>
      <c r="E3" s="223" t="s">
        <v>17</v>
      </c>
      <c r="F3" s="223">
        <v>2.5499999999999998</v>
      </c>
      <c r="G3" s="223">
        <v>10.3</v>
      </c>
      <c r="H3" s="223">
        <v>18.05</v>
      </c>
      <c r="J3" s="256" t="s">
        <v>386</v>
      </c>
      <c r="K3" s="256">
        <v>5.65</v>
      </c>
      <c r="O3" s="219" t="s">
        <v>409</v>
      </c>
      <c r="P3" s="220">
        <v>10.3</v>
      </c>
      <c r="R3" s="474"/>
      <c r="S3" s="476"/>
      <c r="T3" s="477" t="s">
        <v>329</v>
      </c>
      <c r="U3" s="478"/>
      <c r="V3" s="479"/>
      <c r="X3" s="110" t="s">
        <v>65</v>
      </c>
      <c r="Y3" s="27" t="s">
        <v>66</v>
      </c>
      <c r="Z3" s="111">
        <v>15.56</v>
      </c>
      <c r="AB3" s="19" t="s">
        <v>73</v>
      </c>
      <c r="AC3" s="19" t="s">
        <v>74</v>
      </c>
      <c r="AD3" s="20">
        <v>22.92</v>
      </c>
      <c r="AG3" s="223" t="s">
        <v>17</v>
      </c>
      <c r="AH3" s="223">
        <v>2.1800000000000002</v>
      </c>
      <c r="AI3" s="223">
        <v>2.2200000000000002</v>
      </c>
      <c r="AJ3" s="223">
        <v>2.27</v>
      </c>
      <c r="AL3" s="223" t="s">
        <v>17</v>
      </c>
      <c r="AM3" s="223">
        <v>7.98</v>
      </c>
      <c r="AN3" s="223">
        <v>8.3800000000000008</v>
      </c>
      <c r="AO3" s="223">
        <v>8.8000000000000007</v>
      </c>
      <c r="AP3" s="223">
        <v>13.78</v>
      </c>
      <c r="AQ3" s="223">
        <v>14.540000000000001</v>
      </c>
      <c r="AR3" s="223">
        <v>15.33</v>
      </c>
      <c r="AT3" s="228" t="s">
        <v>254</v>
      </c>
      <c r="AU3" s="229">
        <v>2.5499999999999998</v>
      </c>
      <c r="AV3" s="229">
        <v>10.3</v>
      </c>
      <c r="AW3" s="229">
        <v>18.05</v>
      </c>
      <c r="AY3" s="223" t="s">
        <v>17</v>
      </c>
      <c r="AZ3" s="223">
        <v>2.33</v>
      </c>
      <c r="BA3" s="223">
        <v>2.38</v>
      </c>
      <c r="BB3" s="223">
        <v>2.44</v>
      </c>
      <c r="BC3" s="223">
        <v>2.4900000000000002</v>
      </c>
      <c r="BD3" s="223">
        <v>2.5499999999999998</v>
      </c>
      <c r="BF3" s="223" t="s">
        <v>17</v>
      </c>
      <c r="BG3" s="223">
        <v>9.59</v>
      </c>
      <c r="BH3" s="223">
        <v>9.9499999999999993</v>
      </c>
      <c r="BI3" s="223">
        <v>10.3</v>
      </c>
      <c r="BK3" s="223" t="s">
        <v>17</v>
      </c>
      <c r="BL3" s="223">
        <v>16.829999999999998</v>
      </c>
      <c r="BM3" s="223">
        <v>17.440000000000001</v>
      </c>
      <c r="BN3" s="223">
        <v>18.05</v>
      </c>
      <c r="BP3" s="223" t="s">
        <v>17</v>
      </c>
      <c r="BQ3" s="223">
        <v>2.5499999999999998</v>
      </c>
      <c r="BR3" s="223">
        <v>10.3</v>
      </c>
      <c r="BS3" s="223">
        <v>18.05</v>
      </c>
      <c r="BU3" s="223" t="s">
        <v>17</v>
      </c>
      <c r="BV3" s="223">
        <v>2.5499999999999998</v>
      </c>
      <c r="BX3" s="26" t="s">
        <v>17</v>
      </c>
      <c r="BY3" s="27">
        <v>2.5499999999999998</v>
      </c>
      <c r="CA3" s="26" t="s">
        <v>17</v>
      </c>
      <c r="CB3" s="27">
        <v>1.1599999999999999</v>
      </c>
      <c r="CD3" s="26" t="s">
        <v>254</v>
      </c>
      <c r="CE3" s="27">
        <v>8.9</v>
      </c>
      <c r="CG3" s="26" t="s">
        <v>346</v>
      </c>
      <c r="CH3" s="27">
        <v>24.36</v>
      </c>
      <c r="CJ3" s="223" t="s">
        <v>17</v>
      </c>
      <c r="CK3" s="279">
        <v>1.6</v>
      </c>
      <c r="CL3" s="279">
        <v>5.5</v>
      </c>
      <c r="CN3" s="88" t="s">
        <v>17</v>
      </c>
      <c r="CO3" s="89">
        <v>0.92</v>
      </c>
      <c r="CP3" s="89">
        <v>0.98</v>
      </c>
      <c r="CQ3" s="89">
        <v>1.1599999999999999</v>
      </c>
      <c r="CS3" s="88" t="s">
        <v>17</v>
      </c>
      <c r="CT3" s="91">
        <v>274.43</v>
      </c>
      <c r="CV3" s="88" t="s">
        <v>17</v>
      </c>
      <c r="CW3" s="89">
        <v>0.78</v>
      </c>
      <c r="CX3" s="89">
        <v>0.84</v>
      </c>
      <c r="CY3" s="89" t="s">
        <v>397</v>
      </c>
      <c r="DA3" s="42" t="s">
        <v>268</v>
      </c>
      <c r="DB3" s="135">
        <v>1467.38</v>
      </c>
      <c r="DD3" s="42" t="s">
        <v>269</v>
      </c>
      <c r="DE3" s="135">
        <v>3334.95</v>
      </c>
      <c r="DG3" s="223" t="s">
        <v>137</v>
      </c>
      <c r="DH3" s="223">
        <v>7.75</v>
      </c>
      <c r="DJ3" s="447"/>
      <c r="DK3" s="447"/>
      <c r="DL3" s="121" t="s">
        <v>280</v>
      </c>
      <c r="DM3" s="121" t="s">
        <v>281</v>
      </c>
      <c r="DN3" s="121" t="s">
        <v>280</v>
      </c>
      <c r="DO3" s="121" t="s">
        <v>282</v>
      </c>
    </row>
    <row r="4" spans="1:119" ht="30" customHeight="1" x14ac:dyDescent="0.25">
      <c r="A4" t="s">
        <v>278</v>
      </c>
      <c r="C4" s="223" t="str">
        <f t="shared" ref="C4:C24" si="0">CONCATENATE(D4,E4)</f>
        <v>PLATINUMMais de 20 até 50</v>
      </c>
      <c r="D4" s="223" t="s">
        <v>0</v>
      </c>
      <c r="E4" s="223" t="s">
        <v>18</v>
      </c>
      <c r="F4" s="223">
        <v>3.55</v>
      </c>
      <c r="G4" s="223">
        <v>11.3</v>
      </c>
      <c r="H4" s="223">
        <v>19.05</v>
      </c>
      <c r="J4" s="255" t="s">
        <v>387</v>
      </c>
      <c r="K4" s="255">
        <v>10.24</v>
      </c>
      <c r="O4" s="221" t="s">
        <v>410</v>
      </c>
      <c r="P4" s="222">
        <v>18.05</v>
      </c>
      <c r="R4" s="480" t="s">
        <v>326</v>
      </c>
      <c r="S4" s="76">
        <v>2</v>
      </c>
      <c r="T4" s="267">
        <v>2.78</v>
      </c>
      <c r="U4" s="268"/>
      <c r="V4" s="269"/>
      <c r="X4" s="112" t="s">
        <v>67</v>
      </c>
      <c r="Y4" s="29" t="s">
        <v>259</v>
      </c>
      <c r="Z4" s="113">
        <v>12.96</v>
      </c>
      <c r="AB4" s="62" t="s">
        <v>75</v>
      </c>
      <c r="AC4" s="62" t="s">
        <v>76</v>
      </c>
      <c r="AD4" s="63">
        <v>23.91</v>
      </c>
      <c r="AG4" s="223" t="s">
        <v>18</v>
      </c>
      <c r="AH4" s="223">
        <v>2.99</v>
      </c>
      <c r="AI4" s="223">
        <v>3.05</v>
      </c>
      <c r="AJ4" s="223">
        <v>3.11</v>
      </c>
      <c r="AL4" s="223" t="s">
        <v>18</v>
      </c>
      <c r="AM4" s="223">
        <v>8.7899999999999991</v>
      </c>
      <c r="AN4" s="223">
        <v>9.2100000000000009</v>
      </c>
      <c r="AO4" s="223">
        <v>9.64</v>
      </c>
      <c r="AP4" s="223">
        <v>14.59</v>
      </c>
      <c r="AQ4" s="223">
        <v>15.370000000000001</v>
      </c>
      <c r="AR4" s="223">
        <v>16.170000000000002</v>
      </c>
      <c r="AT4" s="228" t="s">
        <v>314</v>
      </c>
      <c r="AU4" s="229">
        <v>3.55</v>
      </c>
      <c r="AV4" s="229">
        <v>11.3</v>
      </c>
      <c r="AW4" s="229">
        <v>19.05</v>
      </c>
      <c r="AY4" s="223" t="s">
        <v>18</v>
      </c>
      <c r="AZ4" s="223">
        <v>3.2</v>
      </c>
      <c r="BA4" s="223">
        <v>3.29</v>
      </c>
      <c r="BB4" s="223">
        <v>3.37</v>
      </c>
      <c r="BC4" s="223">
        <v>3.46</v>
      </c>
      <c r="BD4" s="223">
        <v>3.55</v>
      </c>
      <c r="BF4" s="223" t="s">
        <v>18</v>
      </c>
      <c r="BG4" s="223">
        <v>10.49</v>
      </c>
      <c r="BH4" s="223">
        <v>10.9</v>
      </c>
      <c r="BI4" s="223">
        <v>11.3</v>
      </c>
      <c r="BK4" s="223" t="s">
        <v>18</v>
      </c>
      <c r="BL4" s="223">
        <v>17.72</v>
      </c>
      <c r="BM4" s="223">
        <v>18.39</v>
      </c>
      <c r="BN4" s="223">
        <v>19.05</v>
      </c>
      <c r="BP4" s="223" t="s">
        <v>18</v>
      </c>
      <c r="BQ4" s="223">
        <v>3.55</v>
      </c>
      <c r="BR4" s="223">
        <v>11.3</v>
      </c>
      <c r="BS4" s="223">
        <v>19.05</v>
      </c>
      <c r="BU4" s="223" t="s">
        <v>18</v>
      </c>
      <c r="BV4" s="223">
        <v>3.55</v>
      </c>
      <c r="CA4" s="28" t="s">
        <v>18</v>
      </c>
      <c r="CB4" s="29">
        <v>1.46</v>
      </c>
      <c r="CD4" s="28" t="s">
        <v>251</v>
      </c>
      <c r="CE4" s="29">
        <v>9.1999999999999993</v>
      </c>
      <c r="CJ4" s="223" t="s">
        <v>18</v>
      </c>
      <c r="CK4" s="279">
        <v>2.35</v>
      </c>
      <c r="CL4" s="279">
        <v>6.25</v>
      </c>
      <c r="CN4" s="93" t="s">
        <v>18</v>
      </c>
      <c r="CO4" s="94">
        <v>1.18</v>
      </c>
      <c r="CP4" s="94">
        <v>1.26</v>
      </c>
      <c r="CQ4" s="94">
        <v>1.5</v>
      </c>
      <c r="CS4" s="93" t="s">
        <v>18</v>
      </c>
      <c r="CT4" s="95">
        <v>411.43</v>
      </c>
      <c r="CV4" s="93" t="s">
        <v>18</v>
      </c>
      <c r="CW4" s="94">
        <v>1.01</v>
      </c>
      <c r="CX4" s="94">
        <v>1.07</v>
      </c>
      <c r="CY4" s="94" t="s">
        <v>398</v>
      </c>
      <c r="DA4" s="42" t="s">
        <v>267</v>
      </c>
      <c r="DB4" s="135">
        <v>293.47000000000003</v>
      </c>
      <c r="DD4" s="42" t="s">
        <v>266</v>
      </c>
      <c r="DE4" s="135">
        <v>733.69</v>
      </c>
      <c r="DG4" s="223" t="s">
        <v>174</v>
      </c>
      <c r="DH4" s="223">
        <v>3.9</v>
      </c>
      <c r="DJ4" s="122" t="s">
        <v>283</v>
      </c>
      <c r="DK4" s="123" t="s">
        <v>284</v>
      </c>
      <c r="DL4" s="124">
        <v>76112</v>
      </c>
      <c r="DM4" s="125">
        <v>0.22</v>
      </c>
      <c r="DN4" s="124">
        <v>76163</v>
      </c>
      <c r="DO4" s="125">
        <v>0.26</v>
      </c>
    </row>
    <row r="5" spans="1:119" ht="30" customHeight="1" thickBot="1" x14ac:dyDescent="0.3">
      <c r="C5" s="223" t="str">
        <f t="shared" si="0"/>
        <v>PLATINUMMais de 50 até 100</v>
      </c>
      <c r="D5" s="223" t="s">
        <v>0</v>
      </c>
      <c r="E5" s="223" t="s">
        <v>19</v>
      </c>
      <c r="F5" s="223">
        <v>4.95</v>
      </c>
      <c r="G5" s="223">
        <v>12.7</v>
      </c>
      <c r="H5" s="223">
        <v>20.45</v>
      </c>
      <c r="J5" s="256" t="s">
        <v>388</v>
      </c>
      <c r="K5" s="256">
        <v>13.25</v>
      </c>
      <c r="R5" s="481"/>
      <c r="S5" s="78" t="s">
        <v>24</v>
      </c>
      <c r="T5" s="270">
        <v>0.19</v>
      </c>
      <c r="U5" s="271"/>
      <c r="V5" s="272"/>
      <c r="X5" s="114" t="s">
        <v>68</v>
      </c>
      <c r="Y5" s="115" t="s">
        <v>69</v>
      </c>
      <c r="Z5" s="116">
        <v>10.74</v>
      </c>
      <c r="AB5" s="19" t="s">
        <v>77</v>
      </c>
      <c r="AC5" s="19" t="s">
        <v>78</v>
      </c>
      <c r="AD5" s="20">
        <v>27.12</v>
      </c>
      <c r="AG5" s="223" t="s">
        <v>19</v>
      </c>
      <c r="AH5" s="223">
        <v>4.2699999999999996</v>
      </c>
      <c r="AI5" s="223">
        <v>4.3600000000000003</v>
      </c>
      <c r="AJ5" s="223">
        <v>4.45</v>
      </c>
      <c r="AL5" s="223" t="s">
        <v>19</v>
      </c>
      <c r="AM5" s="223">
        <v>10.07</v>
      </c>
      <c r="AN5" s="223">
        <v>10.52</v>
      </c>
      <c r="AO5" s="223">
        <v>10.98</v>
      </c>
      <c r="AP5" s="223">
        <v>15.87</v>
      </c>
      <c r="AQ5" s="223">
        <v>16.68</v>
      </c>
      <c r="AR5" s="223">
        <v>17.510000000000002</v>
      </c>
      <c r="AT5" s="228" t="s">
        <v>315</v>
      </c>
      <c r="AU5" s="229">
        <v>4.95</v>
      </c>
      <c r="AV5" s="229">
        <v>12.7</v>
      </c>
      <c r="AW5" s="229">
        <v>20.45</v>
      </c>
      <c r="AY5" s="223" t="s">
        <v>19</v>
      </c>
      <c r="AZ5" s="223">
        <v>4.55</v>
      </c>
      <c r="BA5" s="223">
        <v>4.6500000000000004</v>
      </c>
      <c r="BB5" s="223">
        <v>4.75</v>
      </c>
      <c r="BC5" s="223">
        <v>4.8499999999999996</v>
      </c>
      <c r="BD5" s="223">
        <v>4.95</v>
      </c>
      <c r="BF5" s="223" t="s">
        <v>19</v>
      </c>
      <c r="BG5" s="223">
        <v>11.85</v>
      </c>
      <c r="BH5" s="223">
        <v>12.27</v>
      </c>
      <c r="BI5" s="223">
        <v>12.7</v>
      </c>
      <c r="BK5" s="223" t="s">
        <v>19</v>
      </c>
      <c r="BL5" s="223">
        <v>19.079999999999998</v>
      </c>
      <c r="BM5" s="223">
        <v>19.77</v>
      </c>
      <c r="BN5" s="223">
        <v>20.45</v>
      </c>
      <c r="BP5" s="223" t="s">
        <v>19</v>
      </c>
      <c r="BQ5" s="223">
        <v>4.95</v>
      </c>
      <c r="BR5" s="223">
        <v>12.7</v>
      </c>
      <c r="BS5" s="223">
        <v>20.45</v>
      </c>
      <c r="BU5" s="223" t="s">
        <v>19</v>
      </c>
      <c r="BV5" s="223">
        <v>4.95</v>
      </c>
      <c r="CA5" s="26" t="s">
        <v>19</v>
      </c>
      <c r="CB5" s="27">
        <v>1.87</v>
      </c>
      <c r="CD5" s="26" t="s">
        <v>252</v>
      </c>
      <c r="CE5" s="27">
        <v>9.61</v>
      </c>
      <c r="CJ5" s="223" t="s">
        <v>19</v>
      </c>
      <c r="CK5" s="279">
        <v>3.05</v>
      </c>
      <c r="CL5" s="279">
        <v>6.9499999999999993</v>
      </c>
      <c r="CN5" s="88" t="s">
        <v>19</v>
      </c>
      <c r="CO5" s="89">
        <v>1.53</v>
      </c>
      <c r="CP5" s="89">
        <v>1.64</v>
      </c>
      <c r="CQ5" s="89">
        <v>1.93</v>
      </c>
      <c r="CS5" s="88" t="s">
        <v>19</v>
      </c>
      <c r="CT5" s="91">
        <v>630.98</v>
      </c>
      <c r="CV5" s="88" t="s">
        <v>19</v>
      </c>
      <c r="CW5" s="89">
        <v>1.31</v>
      </c>
      <c r="CX5" s="89">
        <v>1.4</v>
      </c>
      <c r="CY5" s="89" t="s">
        <v>321</v>
      </c>
      <c r="DA5" s="42" t="s">
        <v>270</v>
      </c>
      <c r="DB5" s="135">
        <v>1120.54</v>
      </c>
      <c r="DD5" s="42" t="s">
        <v>271</v>
      </c>
      <c r="DE5" s="135">
        <v>2801.37</v>
      </c>
      <c r="DG5" s="223" t="s">
        <v>140</v>
      </c>
      <c r="DH5" s="223">
        <v>7.75</v>
      </c>
      <c r="DJ5" s="122" t="s">
        <v>285</v>
      </c>
      <c r="DK5" s="123" t="s">
        <v>286</v>
      </c>
      <c r="DL5" s="124">
        <v>76120</v>
      </c>
      <c r="DM5" s="125">
        <v>0.69</v>
      </c>
      <c r="DN5" s="124">
        <v>76171</v>
      </c>
      <c r="DO5" s="125">
        <v>1.2</v>
      </c>
    </row>
    <row r="6" spans="1:119" ht="30" customHeight="1" x14ac:dyDescent="0.25">
      <c r="C6" s="223" t="str">
        <f t="shared" si="0"/>
        <v>PLATINUMMais de 100 até 150</v>
      </c>
      <c r="D6" s="223" t="s">
        <v>0</v>
      </c>
      <c r="E6" s="223" t="s">
        <v>8</v>
      </c>
      <c r="F6" s="223">
        <v>6.05</v>
      </c>
      <c r="G6" s="223">
        <v>13.8</v>
      </c>
      <c r="H6" s="223">
        <v>21.55</v>
      </c>
      <c r="J6" s="255" t="s">
        <v>389</v>
      </c>
      <c r="K6" s="255">
        <v>5.3500000000000005</v>
      </c>
      <c r="R6" s="79"/>
      <c r="S6" s="80"/>
      <c r="T6" s="79"/>
      <c r="U6" s="79"/>
      <c r="V6" s="79"/>
      <c r="X6" s="1"/>
      <c r="Y6" s="1"/>
      <c r="Z6" s="1"/>
      <c r="AB6" s="62" t="s">
        <v>79</v>
      </c>
      <c r="AC6" s="62" t="s">
        <v>80</v>
      </c>
      <c r="AD6" s="63">
        <v>28.96</v>
      </c>
      <c r="AG6" s="223" t="s">
        <v>8</v>
      </c>
      <c r="AH6" s="223">
        <v>5.17</v>
      </c>
      <c r="AI6" s="223">
        <v>5.27</v>
      </c>
      <c r="AJ6" s="223">
        <v>5.38</v>
      </c>
      <c r="AL6" s="223" t="s">
        <v>8</v>
      </c>
      <c r="AM6" s="223">
        <v>10.969999999999999</v>
      </c>
      <c r="AN6" s="223">
        <v>11.43</v>
      </c>
      <c r="AO6" s="223">
        <v>11.91</v>
      </c>
      <c r="AP6" s="223">
        <v>16.77</v>
      </c>
      <c r="AQ6" s="223">
        <v>17.59</v>
      </c>
      <c r="AR6" s="223">
        <v>18.440000000000001</v>
      </c>
      <c r="AT6" s="228" t="s">
        <v>8</v>
      </c>
      <c r="AU6" s="229">
        <v>6.05</v>
      </c>
      <c r="AV6" s="229">
        <v>13.8</v>
      </c>
      <c r="AW6" s="229">
        <v>21.55</v>
      </c>
      <c r="AY6" s="223" t="s">
        <v>8</v>
      </c>
      <c r="AZ6" s="223">
        <v>5.51</v>
      </c>
      <c r="BA6" s="223">
        <v>5.65</v>
      </c>
      <c r="BB6" s="223">
        <v>5.78</v>
      </c>
      <c r="BC6" s="223">
        <v>5.92</v>
      </c>
      <c r="BD6" s="223">
        <v>6.05</v>
      </c>
      <c r="BF6" s="223" t="s">
        <v>8</v>
      </c>
      <c r="BG6" s="223">
        <v>12.84</v>
      </c>
      <c r="BH6" s="223">
        <v>13.32</v>
      </c>
      <c r="BI6" s="223">
        <v>13.8</v>
      </c>
      <c r="BK6" s="223" t="s">
        <v>8</v>
      </c>
      <c r="BL6" s="223">
        <v>20.07</v>
      </c>
      <c r="BM6" s="223">
        <v>20.81</v>
      </c>
      <c r="BN6" s="223">
        <v>21.55</v>
      </c>
      <c r="BP6" s="223" t="s">
        <v>8</v>
      </c>
      <c r="BQ6" s="223">
        <v>6.05</v>
      </c>
      <c r="BR6" s="223">
        <v>13.8</v>
      </c>
      <c r="BS6" s="223">
        <v>21.55</v>
      </c>
      <c r="BU6" s="223" t="s">
        <v>8</v>
      </c>
      <c r="BV6" s="223">
        <v>6.05</v>
      </c>
      <c r="CA6" s="28" t="s">
        <v>8</v>
      </c>
      <c r="CB6" s="29">
        <v>2.31</v>
      </c>
      <c r="CD6" s="28" t="s">
        <v>8</v>
      </c>
      <c r="CE6" s="29">
        <v>10.050000000000001</v>
      </c>
      <c r="CJ6" s="223" t="s">
        <v>8</v>
      </c>
      <c r="CK6" s="279">
        <v>3.7</v>
      </c>
      <c r="CL6" s="279">
        <v>7.6</v>
      </c>
      <c r="CN6" s="93" t="s">
        <v>8</v>
      </c>
      <c r="CO6" s="94">
        <v>1.93</v>
      </c>
      <c r="CP6" s="94">
        <v>2.1</v>
      </c>
      <c r="CQ6" s="94">
        <v>2.42</v>
      </c>
      <c r="CV6" s="93" t="s">
        <v>8</v>
      </c>
      <c r="CW6" s="94">
        <v>1.65</v>
      </c>
      <c r="CX6" s="94">
        <v>1.79</v>
      </c>
      <c r="CY6" s="94" t="s">
        <v>399</v>
      </c>
      <c r="DG6" s="223" t="s">
        <v>175</v>
      </c>
      <c r="DH6" s="223">
        <v>3.9</v>
      </c>
      <c r="DJ6" s="122" t="s">
        <v>287</v>
      </c>
      <c r="DK6" s="123" t="s">
        <v>288</v>
      </c>
      <c r="DL6" s="124">
        <v>76139</v>
      </c>
      <c r="DM6" s="125">
        <v>1.94</v>
      </c>
      <c r="DN6" s="124">
        <v>76180</v>
      </c>
      <c r="DO6" s="125">
        <v>1.94</v>
      </c>
    </row>
    <row r="7" spans="1:119" ht="30" customHeight="1" thickBot="1" x14ac:dyDescent="0.3">
      <c r="C7" s="223" t="str">
        <f t="shared" si="0"/>
        <v>PLATINUMMais de 150 até 200</v>
      </c>
      <c r="D7" s="223" t="s">
        <v>0</v>
      </c>
      <c r="E7" s="223" t="s">
        <v>9</v>
      </c>
      <c r="F7" s="223">
        <v>7.15</v>
      </c>
      <c r="G7" s="223">
        <v>14.9</v>
      </c>
      <c r="H7" s="223">
        <v>22.65</v>
      </c>
      <c r="J7" s="257" t="s">
        <v>390</v>
      </c>
      <c r="K7" s="258">
        <v>100</v>
      </c>
      <c r="R7" s="473" t="s">
        <v>366</v>
      </c>
      <c r="S7" s="475" t="s">
        <v>25</v>
      </c>
      <c r="T7" s="75" t="s">
        <v>429</v>
      </c>
      <c r="U7" s="75" t="s">
        <v>430</v>
      </c>
      <c r="V7" s="75" t="s">
        <v>431</v>
      </c>
      <c r="X7" s="31" t="s">
        <v>16</v>
      </c>
      <c r="Y7" s="31"/>
      <c r="Z7" s="31"/>
      <c r="AB7" s="19" t="s">
        <v>81</v>
      </c>
      <c r="AC7" s="19" t="s">
        <v>82</v>
      </c>
      <c r="AD7" s="20">
        <v>31.9</v>
      </c>
      <c r="AG7" s="223" t="s">
        <v>9</v>
      </c>
      <c r="AH7" s="223">
        <v>6.03</v>
      </c>
      <c r="AI7" s="223">
        <v>6.15</v>
      </c>
      <c r="AJ7" s="223">
        <v>6.28</v>
      </c>
      <c r="AL7" s="223" t="s">
        <v>9</v>
      </c>
      <c r="AM7" s="223">
        <v>11.83</v>
      </c>
      <c r="AN7" s="223">
        <v>12.31</v>
      </c>
      <c r="AO7" s="223">
        <v>12.81</v>
      </c>
      <c r="AP7" s="223">
        <v>17.63</v>
      </c>
      <c r="AQ7" s="223">
        <v>18.47</v>
      </c>
      <c r="AR7" s="223">
        <v>19.34</v>
      </c>
      <c r="AT7" s="228" t="s">
        <v>9</v>
      </c>
      <c r="AU7" s="229">
        <v>7.15</v>
      </c>
      <c r="AV7" s="229">
        <v>14.9</v>
      </c>
      <c r="AW7" s="229">
        <v>22.65</v>
      </c>
      <c r="AY7" s="223" t="s">
        <v>9</v>
      </c>
      <c r="AZ7" s="223">
        <v>6.45</v>
      </c>
      <c r="BA7" s="223">
        <v>6.63</v>
      </c>
      <c r="BB7" s="223">
        <v>6.8</v>
      </c>
      <c r="BC7" s="223">
        <v>6.98</v>
      </c>
      <c r="BD7" s="223">
        <v>7.15</v>
      </c>
      <c r="BF7" s="223" t="s">
        <v>9</v>
      </c>
      <c r="BG7" s="223">
        <v>13.8</v>
      </c>
      <c r="BH7" s="223">
        <v>14.35</v>
      </c>
      <c r="BI7" s="223">
        <v>14.9</v>
      </c>
      <c r="BK7" s="223" t="s">
        <v>9</v>
      </c>
      <c r="BL7" s="223">
        <v>21.04</v>
      </c>
      <c r="BM7" s="223">
        <v>21.84</v>
      </c>
      <c r="BN7" s="223">
        <v>22.65</v>
      </c>
      <c r="BP7" s="223" t="s">
        <v>9</v>
      </c>
      <c r="BQ7" s="223">
        <v>7.15</v>
      </c>
      <c r="BR7" s="223">
        <v>14.9</v>
      </c>
      <c r="BS7" s="223">
        <v>22.65</v>
      </c>
      <c r="BU7" s="223" t="s">
        <v>9</v>
      </c>
      <c r="BV7" s="223">
        <v>7.15</v>
      </c>
      <c r="CA7" s="26" t="s">
        <v>9</v>
      </c>
      <c r="CB7" s="27">
        <v>2.78</v>
      </c>
      <c r="CD7" s="26" t="s">
        <v>9</v>
      </c>
      <c r="CE7" s="27">
        <v>10.52</v>
      </c>
      <c r="CJ7" s="223" t="s">
        <v>9</v>
      </c>
      <c r="CK7" s="279">
        <v>4.45</v>
      </c>
      <c r="CL7" s="279">
        <v>8.35</v>
      </c>
      <c r="CN7" s="88" t="s">
        <v>9</v>
      </c>
      <c r="CO7" s="89">
        <v>2.27</v>
      </c>
      <c r="CP7" s="89">
        <v>2.5099999999999998</v>
      </c>
      <c r="CQ7" s="89">
        <v>2.82</v>
      </c>
      <c r="CV7" s="88" t="s">
        <v>9</v>
      </c>
      <c r="CW7" s="89">
        <v>1.94</v>
      </c>
      <c r="CX7" s="89">
        <v>2.14</v>
      </c>
      <c r="CY7" s="89" t="s">
        <v>400</v>
      </c>
      <c r="DG7" s="223" t="s">
        <v>143</v>
      </c>
      <c r="DH7" s="223">
        <v>9.15</v>
      </c>
    </row>
    <row r="8" spans="1:119" ht="30" customHeight="1" x14ac:dyDescent="0.25">
      <c r="C8" s="223" t="str">
        <f t="shared" si="0"/>
        <v>PLATINUMMais de 200 até 250</v>
      </c>
      <c r="D8" s="223" t="s">
        <v>0</v>
      </c>
      <c r="E8" s="223" t="s">
        <v>10</v>
      </c>
      <c r="F8" s="223">
        <v>8.25</v>
      </c>
      <c r="G8" s="223">
        <v>16</v>
      </c>
      <c r="H8" s="223">
        <v>23.75</v>
      </c>
      <c r="J8" s="259" t="s">
        <v>391</v>
      </c>
      <c r="K8" s="260">
        <v>0.02</v>
      </c>
      <c r="R8" s="474"/>
      <c r="S8" s="476"/>
      <c r="T8" s="75" t="s">
        <v>183</v>
      </c>
      <c r="U8" s="75" t="s">
        <v>184</v>
      </c>
      <c r="V8" s="75" t="s">
        <v>185</v>
      </c>
      <c r="X8" s="107" t="s">
        <v>260</v>
      </c>
      <c r="Y8" s="109" t="s">
        <v>262</v>
      </c>
      <c r="Z8" s="104"/>
      <c r="AB8" s="62" t="s">
        <v>83</v>
      </c>
      <c r="AC8" s="62" t="s">
        <v>84</v>
      </c>
      <c r="AD8" s="63">
        <v>33.74</v>
      </c>
      <c r="AG8" s="223" t="s">
        <v>10</v>
      </c>
      <c r="AH8" s="223">
        <v>7.05</v>
      </c>
      <c r="AI8" s="223">
        <v>7.19</v>
      </c>
      <c r="AJ8" s="223">
        <v>7.34</v>
      </c>
      <c r="AL8" s="223" t="s">
        <v>10</v>
      </c>
      <c r="AM8" s="223">
        <v>12.85</v>
      </c>
      <c r="AN8" s="223">
        <v>13.350000000000001</v>
      </c>
      <c r="AO8" s="223">
        <v>13.870000000000001</v>
      </c>
      <c r="AP8" s="223">
        <v>18.649999999999999</v>
      </c>
      <c r="AQ8" s="223">
        <v>19.510000000000002</v>
      </c>
      <c r="AR8" s="223">
        <v>20.399999999999999</v>
      </c>
      <c r="AT8" s="228" t="s">
        <v>10</v>
      </c>
      <c r="AU8" s="229">
        <v>8.25</v>
      </c>
      <c r="AV8" s="229">
        <v>16</v>
      </c>
      <c r="AW8" s="229">
        <v>23.75</v>
      </c>
      <c r="AY8" s="223" t="s">
        <v>10</v>
      </c>
      <c r="AZ8" s="223">
        <v>7.52</v>
      </c>
      <c r="BA8" s="223">
        <v>7.7</v>
      </c>
      <c r="BB8" s="223">
        <v>7.89</v>
      </c>
      <c r="BC8" s="223">
        <v>8.07</v>
      </c>
      <c r="BD8" s="223">
        <v>8.25</v>
      </c>
      <c r="BF8" s="223" t="s">
        <v>10</v>
      </c>
      <c r="BG8" s="223">
        <v>14.87</v>
      </c>
      <c r="BH8" s="223">
        <v>15.44</v>
      </c>
      <c r="BI8" s="223">
        <v>16</v>
      </c>
      <c r="BK8" s="223" t="s">
        <v>10</v>
      </c>
      <c r="BL8" s="223">
        <v>22.11</v>
      </c>
      <c r="BM8" s="223">
        <v>22.93</v>
      </c>
      <c r="BN8" s="223">
        <v>23.75</v>
      </c>
      <c r="BP8" s="223" t="s">
        <v>10</v>
      </c>
      <c r="BQ8" s="223">
        <v>8.25</v>
      </c>
      <c r="BR8" s="223">
        <v>16</v>
      </c>
      <c r="BS8" s="223">
        <v>23.75</v>
      </c>
      <c r="BU8" s="223" t="s">
        <v>10</v>
      </c>
      <c r="BV8" s="223">
        <v>8.25</v>
      </c>
      <c r="CA8" s="28" t="s">
        <v>10</v>
      </c>
      <c r="CB8" s="29">
        <v>3.23</v>
      </c>
      <c r="CD8" s="28" t="s">
        <v>10</v>
      </c>
      <c r="CE8" s="29">
        <v>10.97</v>
      </c>
      <c r="CJ8" s="223" t="s">
        <v>10</v>
      </c>
      <c r="CK8" s="279">
        <v>5.05</v>
      </c>
      <c r="CL8" s="279">
        <v>8.9499999999999993</v>
      </c>
      <c r="CN8" s="93" t="s">
        <v>10</v>
      </c>
      <c r="CO8" s="94">
        <v>2.59</v>
      </c>
      <c r="CP8" s="94">
        <v>2.85</v>
      </c>
      <c r="CQ8" s="94">
        <v>3.31</v>
      </c>
      <c r="CV8" s="93" t="s">
        <v>10</v>
      </c>
      <c r="CW8" s="94">
        <v>2.21</v>
      </c>
      <c r="CX8" s="94">
        <v>2.4300000000000002</v>
      </c>
      <c r="CY8" s="94" t="s">
        <v>322</v>
      </c>
      <c r="DG8" s="223" t="s">
        <v>145</v>
      </c>
      <c r="DH8" s="223">
        <v>16.899999999999999</v>
      </c>
      <c r="DJ8" s="447" t="s">
        <v>173</v>
      </c>
      <c r="DK8" s="447"/>
      <c r="DL8" s="448" t="s">
        <v>289</v>
      </c>
      <c r="DM8" s="448"/>
      <c r="DN8" s="448"/>
      <c r="DO8" s="448"/>
    </row>
    <row r="9" spans="1:119" ht="30" customHeight="1" x14ac:dyDescent="0.25">
      <c r="C9" s="223" t="str">
        <f t="shared" si="0"/>
        <v>PLATINUMMais de 250 até 300</v>
      </c>
      <c r="D9" s="223" t="s">
        <v>0</v>
      </c>
      <c r="E9" s="223" t="s">
        <v>11</v>
      </c>
      <c r="F9" s="223">
        <v>9.4499999999999993</v>
      </c>
      <c r="G9" s="223">
        <v>17.2</v>
      </c>
      <c r="H9" s="223">
        <v>24.95</v>
      </c>
      <c r="J9" s="256" t="s">
        <v>392</v>
      </c>
      <c r="K9" s="256">
        <v>3.7</v>
      </c>
      <c r="R9" s="464" t="s">
        <v>327</v>
      </c>
      <c r="S9" s="76">
        <v>2</v>
      </c>
      <c r="T9" s="77">
        <v>2.56</v>
      </c>
      <c r="U9" s="77">
        <v>8.91</v>
      </c>
      <c r="V9" s="77">
        <v>15.25</v>
      </c>
      <c r="X9" s="117" t="s">
        <v>124</v>
      </c>
      <c r="Y9" s="111">
        <v>5.97</v>
      </c>
      <c r="Z9" s="105"/>
      <c r="AB9" s="19" t="s">
        <v>85</v>
      </c>
      <c r="AC9" s="19" t="s">
        <v>86</v>
      </c>
      <c r="AD9" s="20">
        <v>36.68</v>
      </c>
      <c r="AG9" s="223" t="s">
        <v>11</v>
      </c>
      <c r="AH9" s="223">
        <v>7.89</v>
      </c>
      <c r="AI9" s="223">
        <v>8.0500000000000007</v>
      </c>
      <c r="AJ9" s="223">
        <v>8.2200000000000006</v>
      </c>
      <c r="AL9" s="223" t="s">
        <v>11</v>
      </c>
      <c r="AM9" s="223">
        <v>13.69</v>
      </c>
      <c r="AN9" s="223">
        <v>14.21</v>
      </c>
      <c r="AO9" s="223">
        <v>14.75</v>
      </c>
      <c r="AP9" s="223">
        <v>19.489999999999998</v>
      </c>
      <c r="AQ9" s="223">
        <v>20.37</v>
      </c>
      <c r="AR9" s="223">
        <v>21.28</v>
      </c>
      <c r="AT9" s="228" t="s">
        <v>11</v>
      </c>
      <c r="AU9" s="229">
        <v>9.4499999999999993</v>
      </c>
      <c r="AV9" s="229">
        <v>17.2</v>
      </c>
      <c r="AW9" s="229">
        <v>24.95</v>
      </c>
      <c r="AY9" s="223" t="s">
        <v>11</v>
      </c>
      <c r="AZ9" s="223">
        <v>8.4700000000000006</v>
      </c>
      <c r="BA9" s="223">
        <v>8.7100000000000009</v>
      </c>
      <c r="BB9" s="223">
        <v>8.9600000000000009</v>
      </c>
      <c r="BC9" s="223">
        <v>9.1999999999999993</v>
      </c>
      <c r="BD9" s="223">
        <v>9.4499999999999993</v>
      </c>
      <c r="BF9" s="223" t="s">
        <v>11</v>
      </c>
      <c r="BG9" s="223">
        <v>15.86</v>
      </c>
      <c r="BH9" s="223">
        <v>16.53</v>
      </c>
      <c r="BI9" s="223">
        <v>17.2</v>
      </c>
      <c r="BK9" s="223" t="s">
        <v>11</v>
      </c>
      <c r="BL9" s="223">
        <v>23.1</v>
      </c>
      <c r="BM9" s="223">
        <v>24.02</v>
      </c>
      <c r="BN9" s="223">
        <v>24.95</v>
      </c>
      <c r="BP9" s="223" t="s">
        <v>11</v>
      </c>
      <c r="BQ9" s="223">
        <v>9.4499999999999993</v>
      </c>
      <c r="BR9" s="223">
        <v>17.2</v>
      </c>
      <c r="BS9" s="223">
        <v>24.95</v>
      </c>
      <c r="BU9" s="223" t="s">
        <v>11</v>
      </c>
      <c r="BV9" s="223">
        <v>9.4499999999999993</v>
      </c>
      <c r="CA9" s="26" t="s">
        <v>11</v>
      </c>
      <c r="CB9" s="27">
        <v>3.64</v>
      </c>
      <c r="CD9" s="26" t="s">
        <v>11</v>
      </c>
      <c r="CE9" s="27">
        <v>11.38</v>
      </c>
      <c r="CJ9" s="223" t="s">
        <v>11</v>
      </c>
      <c r="CK9" s="279">
        <v>5.8</v>
      </c>
      <c r="CL9" s="279">
        <v>9.6999999999999993</v>
      </c>
      <c r="CN9" s="88" t="s">
        <v>11</v>
      </c>
      <c r="CO9" s="89">
        <v>2.94</v>
      </c>
      <c r="CP9" s="89">
        <v>3.17</v>
      </c>
      <c r="CQ9" s="89">
        <v>3.71</v>
      </c>
      <c r="CV9" s="88" t="s">
        <v>11</v>
      </c>
      <c r="CW9" s="89">
        <v>2.5099999999999998</v>
      </c>
      <c r="CX9" s="89">
        <v>2.7</v>
      </c>
      <c r="CY9" s="89" t="s">
        <v>401</v>
      </c>
      <c r="DG9" s="223" t="s">
        <v>147</v>
      </c>
      <c r="DH9" s="223">
        <v>16.899999999999999</v>
      </c>
      <c r="DJ9" s="447"/>
      <c r="DK9" s="447"/>
      <c r="DL9" s="121" t="s">
        <v>280</v>
      </c>
      <c r="DM9" s="121" t="s">
        <v>290</v>
      </c>
      <c r="DN9" s="121" t="s">
        <v>280</v>
      </c>
      <c r="DO9" s="121" t="s">
        <v>291</v>
      </c>
    </row>
    <row r="10" spans="1:119" ht="30" customHeight="1" thickBot="1" x14ac:dyDescent="0.3">
      <c r="C10" s="223" t="str">
        <f t="shared" si="0"/>
        <v>PLATINUMMais de 300 até 350</v>
      </c>
      <c r="D10" s="223" t="s">
        <v>0</v>
      </c>
      <c r="E10" s="223" t="s">
        <v>12</v>
      </c>
      <c r="F10" s="223">
        <v>10.5</v>
      </c>
      <c r="G10" s="223">
        <v>18.25</v>
      </c>
      <c r="H10" s="223">
        <v>26</v>
      </c>
      <c r="J10" s="255" t="s">
        <v>393</v>
      </c>
      <c r="K10" s="255">
        <v>4.4000000000000004</v>
      </c>
      <c r="R10" s="465"/>
      <c r="S10" s="78" t="s">
        <v>24</v>
      </c>
      <c r="T10" s="313">
        <v>0.17</v>
      </c>
      <c r="U10" s="313">
        <v>0.18</v>
      </c>
      <c r="V10" s="272"/>
      <c r="X10" s="118" t="s">
        <v>261</v>
      </c>
      <c r="Y10" s="119">
        <v>7.73</v>
      </c>
      <c r="Z10" s="105"/>
      <c r="AB10" s="62" t="s">
        <v>87</v>
      </c>
      <c r="AC10" s="62" t="s">
        <v>88</v>
      </c>
      <c r="AD10" s="63">
        <v>38.520000000000003</v>
      </c>
      <c r="AG10" s="223" t="s">
        <v>12</v>
      </c>
      <c r="AH10" s="223">
        <v>8.91</v>
      </c>
      <c r="AI10" s="223">
        <v>9.09</v>
      </c>
      <c r="AJ10" s="223">
        <v>9.2799999999999994</v>
      </c>
      <c r="AL10" s="223" t="s">
        <v>12</v>
      </c>
      <c r="AM10" s="223">
        <v>14.71</v>
      </c>
      <c r="AN10" s="223">
        <v>15.25</v>
      </c>
      <c r="AO10" s="223">
        <v>15.809999999999999</v>
      </c>
      <c r="AP10" s="223">
        <v>20.509999999999998</v>
      </c>
      <c r="AQ10" s="223">
        <v>21.41</v>
      </c>
      <c r="AR10" s="223">
        <v>22.34</v>
      </c>
      <c r="AT10" s="228" t="s">
        <v>12</v>
      </c>
      <c r="AU10" s="229">
        <v>10.5</v>
      </c>
      <c r="AV10" s="229">
        <v>18.25</v>
      </c>
      <c r="AW10" s="229">
        <v>26</v>
      </c>
      <c r="AY10" s="223" t="s">
        <v>12</v>
      </c>
      <c r="AZ10" s="223">
        <v>9.52</v>
      </c>
      <c r="BA10" s="223">
        <v>9.77</v>
      </c>
      <c r="BB10" s="223">
        <v>10.01</v>
      </c>
      <c r="BC10" s="223">
        <v>10.26</v>
      </c>
      <c r="BD10" s="223">
        <v>10.5</v>
      </c>
      <c r="BF10" s="223" t="s">
        <v>12</v>
      </c>
      <c r="BG10" s="223">
        <v>16.920000000000002</v>
      </c>
      <c r="BH10" s="223">
        <v>17.579999999999998</v>
      </c>
      <c r="BI10" s="223">
        <v>18.25</v>
      </c>
      <c r="BK10" s="223" t="s">
        <v>12</v>
      </c>
      <c r="BL10" s="223">
        <v>24.15</v>
      </c>
      <c r="BM10" s="223">
        <v>25.08</v>
      </c>
      <c r="BN10" s="223">
        <v>26</v>
      </c>
      <c r="BP10" s="223" t="s">
        <v>12</v>
      </c>
      <c r="BQ10" s="223">
        <v>10.5</v>
      </c>
      <c r="BR10" s="223">
        <v>18.25</v>
      </c>
      <c r="BS10" s="223">
        <v>26</v>
      </c>
      <c r="BU10" s="223" t="s">
        <v>12</v>
      </c>
      <c r="BV10" s="223">
        <v>10.5</v>
      </c>
      <c r="CA10" s="28" t="s">
        <v>12</v>
      </c>
      <c r="CB10" s="29">
        <v>4.07</v>
      </c>
      <c r="CD10" s="28" t="s">
        <v>12</v>
      </c>
      <c r="CE10" s="29">
        <v>11.81</v>
      </c>
      <c r="CJ10" s="223" t="s">
        <v>12</v>
      </c>
      <c r="CK10" s="279">
        <v>6.45</v>
      </c>
      <c r="CL10" s="279">
        <v>10.35</v>
      </c>
      <c r="DG10" s="223" t="s">
        <v>149</v>
      </c>
      <c r="DH10" s="223">
        <v>7.75</v>
      </c>
      <c r="DJ10" s="126" t="s">
        <v>292</v>
      </c>
      <c r="DK10" s="127" t="s">
        <v>293</v>
      </c>
      <c r="DL10" s="124">
        <v>76147</v>
      </c>
      <c r="DM10" s="125">
        <v>0.13</v>
      </c>
      <c r="DN10" s="124">
        <v>76198</v>
      </c>
      <c r="DO10" s="125">
        <v>7.0000000000000007E-2</v>
      </c>
    </row>
    <row r="11" spans="1:119" ht="30" customHeight="1" x14ac:dyDescent="0.25">
      <c r="C11" s="223" t="str">
        <f t="shared" si="0"/>
        <v>PLATINUMMais de 350 até 400</v>
      </c>
      <c r="D11" s="223" t="s">
        <v>0</v>
      </c>
      <c r="E11" s="223" t="s">
        <v>13</v>
      </c>
      <c r="F11" s="223">
        <v>11.6</v>
      </c>
      <c r="G11" s="223">
        <v>19.350000000000001</v>
      </c>
      <c r="H11" s="223">
        <v>27.1</v>
      </c>
      <c r="R11" s="79"/>
      <c r="S11" s="80"/>
      <c r="T11" s="81"/>
      <c r="U11" s="81"/>
      <c r="V11" s="81"/>
      <c r="AB11" s="19" t="s">
        <v>89</v>
      </c>
      <c r="AC11" s="19" t="s">
        <v>90</v>
      </c>
      <c r="AD11" s="20">
        <v>41.46</v>
      </c>
      <c r="AG11" s="223" t="s">
        <v>13</v>
      </c>
      <c r="AH11" s="223">
        <v>9.7899999999999991</v>
      </c>
      <c r="AI11" s="223">
        <v>9.99</v>
      </c>
      <c r="AJ11" s="223">
        <v>10.199999999999999</v>
      </c>
      <c r="AL11" s="223" t="s">
        <v>13</v>
      </c>
      <c r="AM11" s="223">
        <v>15.59</v>
      </c>
      <c r="AN11" s="223">
        <v>16.149999999999999</v>
      </c>
      <c r="AO11" s="223">
        <v>16.73</v>
      </c>
      <c r="AP11" s="223">
        <v>21.39</v>
      </c>
      <c r="AQ11" s="223">
        <v>22.310000000000002</v>
      </c>
      <c r="AR11" s="223">
        <v>23.259999999999998</v>
      </c>
      <c r="AT11" s="228" t="s">
        <v>13</v>
      </c>
      <c r="AU11" s="229">
        <v>11.6</v>
      </c>
      <c r="AV11" s="229">
        <v>19.350000000000001</v>
      </c>
      <c r="AW11" s="229">
        <v>27.1</v>
      </c>
      <c r="AY11" s="223" t="s">
        <v>13</v>
      </c>
      <c r="AZ11" s="223">
        <v>10.48</v>
      </c>
      <c r="BA11" s="223">
        <v>10.76</v>
      </c>
      <c r="BB11" s="223">
        <v>11.04</v>
      </c>
      <c r="BC11" s="223">
        <v>11.32</v>
      </c>
      <c r="BD11" s="223">
        <v>11.6</v>
      </c>
      <c r="BF11" s="223" t="s">
        <v>13</v>
      </c>
      <c r="BG11" s="223">
        <v>17.899999999999999</v>
      </c>
      <c r="BH11" s="223">
        <v>18.62</v>
      </c>
      <c r="BI11" s="223">
        <v>19.350000000000001</v>
      </c>
      <c r="BK11" s="223" t="s">
        <v>13</v>
      </c>
      <c r="BL11" s="223">
        <v>25.13</v>
      </c>
      <c r="BM11" s="223">
        <v>26.12</v>
      </c>
      <c r="BN11" s="223">
        <v>27.1</v>
      </c>
      <c r="BP11" s="223" t="s">
        <v>13</v>
      </c>
      <c r="BQ11" s="223">
        <v>11.6</v>
      </c>
      <c r="BR11" s="223">
        <v>19.350000000000001</v>
      </c>
      <c r="BS11" s="223">
        <v>27.1</v>
      </c>
      <c r="BU11" s="223" t="s">
        <v>13</v>
      </c>
      <c r="BV11" s="223">
        <v>11.6</v>
      </c>
      <c r="CA11" s="26" t="s">
        <v>13</v>
      </c>
      <c r="CB11" s="27">
        <v>4.53</v>
      </c>
      <c r="CD11" s="26" t="s">
        <v>13</v>
      </c>
      <c r="CE11" s="27">
        <v>12.27</v>
      </c>
      <c r="CJ11" s="223" t="s">
        <v>13</v>
      </c>
      <c r="CK11" s="279">
        <v>7.2</v>
      </c>
      <c r="CL11" s="279">
        <v>11.1</v>
      </c>
      <c r="DG11" s="223" t="s">
        <v>151</v>
      </c>
      <c r="DH11" s="223">
        <v>11.65</v>
      </c>
      <c r="DJ11" s="126" t="s">
        <v>294</v>
      </c>
      <c r="DK11" s="127" t="s">
        <v>295</v>
      </c>
      <c r="DL11" s="124">
        <v>76155</v>
      </c>
      <c r="DM11" s="125">
        <v>0.17</v>
      </c>
      <c r="DN11" s="124">
        <v>76201</v>
      </c>
      <c r="DO11" s="125">
        <v>7.0000000000000007E-2</v>
      </c>
    </row>
    <row r="12" spans="1:119" ht="30" customHeight="1" x14ac:dyDescent="0.25">
      <c r="C12" s="223" t="str">
        <f t="shared" si="0"/>
        <v>PLATINUMMais de 400 até 450</v>
      </c>
      <c r="D12" s="223" t="s">
        <v>0</v>
      </c>
      <c r="E12" s="223" t="s">
        <v>14</v>
      </c>
      <c r="F12" s="223">
        <v>12.7</v>
      </c>
      <c r="G12" s="223">
        <v>20.45</v>
      </c>
      <c r="H12" s="223">
        <v>28.2</v>
      </c>
      <c r="R12" s="473" t="s">
        <v>366</v>
      </c>
      <c r="S12" s="475" t="s">
        <v>25</v>
      </c>
      <c r="T12" s="75" t="s">
        <v>429</v>
      </c>
      <c r="U12" s="75" t="s">
        <v>430</v>
      </c>
      <c r="V12" s="75" t="s">
        <v>431</v>
      </c>
      <c r="AB12" s="62" t="s">
        <v>91</v>
      </c>
      <c r="AC12" s="62" t="s">
        <v>92</v>
      </c>
      <c r="AD12" s="63">
        <v>43.3</v>
      </c>
      <c r="AG12" s="223" t="s">
        <v>14</v>
      </c>
      <c r="AH12" s="223">
        <v>10.79</v>
      </c>
      <c r="AI12" s="223">
        <v>11.01</v>
      </c>
      <c r="AJ12" s="223">
        <v>11.24</v>
      </c>
      <c r="AL12" s="223" t="s">
        <v>14</v>
      </c>
      <c r="AM12" s="223">
        <v>16.59</v>
      </c>
      <c r="AN12" s="223">
        <v>17.170000000000002</v>
      </c>
      <c r="AO12" s="223">
        <v>17.77</v>
      </c>
      <c r="AP12" s="223">
        <v>22.39</v>
      </c>
      <c r="AQ12" s="223">
        <v>23.33</v>
      </c>
      <c r="AR12" s="223">
        <v>24.3</v>
      </c>
      <c r="AT12" s="228" t="s">
        <v>14</v>
      </c>
      <c r="AU12" s="229">
        <v>12.7</v>
      </c>
      <c r="AV12" s="229">
        <v>20.45</v>
      </c>
      <c r="AW12" s="229">
        <v>28.2</v>
      </c>
      <c r="AY12" s="223" t="s">
        <v>14</v>
      </c>
      <c r="AZ12" s="223">
        <v>11.53</v>
      </c>
      <c r="BA12" s="223">
        <v>11.82</v>
      </c>
      <c r="BB12" s="223">
        <v>12.12</v>
      </c>
      <c r="BC12" s="223">
        <v>12.41</v>
      </c>
      <c r="BD12" s="223">
        <v>12.7</v>
      </c>
      <c r="BF12" s="223" t="s">
        <v>14</v>
      </c>
      <c r="BG12" s="223">
        <v>18.96</v>
      </c>
      <c r="BH12" s="223">
        <v>19.7</v>
      </c>
      <c r="BI12" s="223">
        <v>20.45</v>
      </c>
      <c r="BK12" s="223" t="s">
        <v>14</v>
      </c>
      <c r="BL12" s="223">
        <v>26.19</v>
      </c>
      <c r="BM12" s="223">
        <v>27.2</v>
      </c>
      <c r="BN12" s="223">
        <v>28.2</v>
      </c>
      <c r="BP12" s="223" t="s">
        <v>14</v>
      </c>
      <c r="BQ12" s="223">
        <v>12.7</v>
      </c>
      <c r="BR12" s="223">
        <v>20.45</v>
      </c>
      <c r="BS12" s="223">
        <v>28.2</v>
      </c>
      <c r="BU12" s="223" t="s">
        <v>14</v>
      </c>
      <c r="BV12" s="223">
        <v>12.7</v>
      </c>
      <c r="CA12" s="28" t="s">
        <v>14</v>
      </c>
      <c r="CB12" s="29">
        <v>4.95</v>
      </c>
      <c r="CD12" s="28" t="s">
        <v>14</v>
      </c>
      <c r="CE12" s="29">
        <v>12.69</v>
      </c>
      <c r="CJ12" s="223" t="s">
        <v>14</v>
      </c>
      <c r="CK12" s="279">
        <v>7.9</v>
      </c>
      <c r="CL12" s="279">
        <v>11.8</v>
      </c>
      <c r="DG12" s="223" t="s">
        <v>154</v>
      </c>
      <c r="DH12" s="223">
        <v>15.5</v>
      </c>
    </row>
    <row r="13" spans="1:119" ht="30" customHeight="1" x14ac:dyDescent="0.25">
      <c r="C13" s="223" t="str">
        <f t="shared" si="0"/>
        <v>PLATINUMMais de 450 até 500</v>
      </c>
      <c r="D13" s="223" t="s">
        <v>0</v>
      </c>
      <c r="E13" s="223" t="s">
        <v>15</v>
      </c>
      <c r="F13" s="223">
        <v>13.8</v>
      </c>
      <c r="G13" s="223">
        <v>21.55</v>
      </c>
      <c r="H13" s="223">
        <v>29.3</v>
      </c>
      <c r="R13" s="474"/>
      <c r="S13" s="476"/>
      <c r="T13" s="75" t="s">
        <v>186</v>
      </c>
      <c r="U13" s="75" t="s">
        <v>187</v>
      </c>
      <c r="V13" s="75" t="s">
        <v>188</v>
      </c>
      <c r="AB13" s="19" t="s">
        <v>93</v>
      </c>
      <c r="AC13" s="19" t="s">
        <v>94</v>
      </c>
      <c r="AD13" s="20">
        <v>46.3</v>
      </c>
      <c r="AG13" s="223" t="s">
        <v>15</v>
      </c>
      <c r="AH13" s="223">
        <v>11.68</v>
      </c>
      <c r="AI13" s="223">
        <v>11.93</v>
      </c>
      <c r="AJ13" s="223">
        <v>12.17</v>
      </c>
      <c r="AL13" s="223" t="s">
        <v>15</v>
      </c>
      <c r="AM13" s="223">
        <v>17.48</v>
      </c>
      <c r="AN13" s="223">
        <v>18.09</v>
      </c>
      <c r="AO13" s="223">
        <v>18.7</v>
      </c>
      <c r="AP13" s="223">
        <v>23.28</v>
      </c>
      <c r="AQ13" s="223">
        <v>24.25</v>
      </c>
      <c r="AR13" s="223">
        <v>25.23</v>
      </c>
      <c r="AT13" s="228" t="s">
        <v>15</v>
      </c>
      <c r="AU13" s="229">
        <v>13.8</v>
      </c>
      <c r="AV13" s="229">
        <v>21.55</v>
      </c>
      <c r="AW13" s="229">
        <v>29.3</v>
      </c>
      <c r="AY13" s="223" t="s">
        <v>15</v>
      </c>
      <c r="AZ13" s="223">
        <v>12.5</v>
      </c>
      <c r="BA13" s="223">
        <v>12.82</v>
      </c>
      <c r="BB13" s="223">
        <v>13.15</v>
      </c>
      <c r="BC13" s="223">
        <v>13.47</v>
      </c>
      <c r="BD13" s="223">
        <v>13.8</v>
      </c>
      <c r="BF13" s="223" t="s">
        <v>15</v>
      </c>
      <c r="BG13" s="223">
        <v>19.95</v>
      </c>
      <c r="BH13" s="223">
        <v>20.75</v>
      </c>
      <c r="BI13" s="223">
        <v>21.55</v>
      </c>
      <c r="BK13" s="223" t="s">
        <v>15</v>
      </c>
      <c r="BL13" s="223">
        <v>27.18</v>
      </c>
      <c r="BM13" s="223">
        <v>28.24</v>
      </c>
      <c r="BN13" s="223">
        <v>29.3</v>
      </c>
      <c r="BP13" s="223" t="s">
        <v>15</v>
      </c>
      <c r="BQ13" s="223">
        <v>13.8</v>
      </c>
      <c r="BR13" s="223">
        <v>21.55</v>
      </c>
      <c r="BS13" s="223">
        <v>29.3</v>
      </c>
      <c r="BU13" s="223" t="s">
        <v>15</v>
      </c>
      <c r="BV13" s="223">
        <v>13.8</v>
      </c>
      <c r="CA13" s="26" t="s">
        <v>15</v>
      </c>
      <c r="CB13" s="27">
        <v>5.37</v>
      </c>
      <c r="CD13" s="26" t="s">
        <v>15</v>
      </c>
      <c r="CE13" s="27">
        <v>13.11</v>
      </c>
      <c r="CJ13" s="223" t="s">
        <v>15</v>
      </c>
      <c r="CK13" s="279">
        <v>8.65</v>
      </c>
      <c r="CL13" s="279">
        <v>12.55</v>
      </c>
      <c r="DG13" s="223" t="s">
        <v>156</v>
      </c>
      <c r="DH13" s="223">
        <v>7.75</v>
      </c>
      <c r="DJ13" s="137" t="s">
        <v>280</v>
      </c>
      <c r="DK13" s="138" t="s">
        <v>173</v>
      </c>
      <c r="DL13" s="137" t="s">
        <v>1</v>
      </c>
    </row>
    <row r="14" spans="1:119" ht="30" customHeight="1" x14ac:dyDescent="0.25">
      <c r="C14" s="225" t="str">
        <f t="shared" si="0"/>
        <v>CLUBE CORREIOSAté 20</v>
      </c>
      <c r="D14" s="225" t="s">
        <v>278</v>
      </c>
      <c r="E14" s="225" t="s">
        <v>17</v>
      </c>
      <c r="F14" s="225">
        <v>2.5499999999999998</v>
      </c>
      <c r="R14" s="464" t="s">
        <v>328</v>
      </c>
      <c r="S14" s="76">
        <v>2</v>
      </c>
      <c r="T14" s="77">
        <v>2.56</v>
      </c>
      <c r="U14" s="77">
        <v>8.91</v>
      </c>
      <c r="V14" s="77">
        <v>15.25</v>
      </c>
      <c r="AB14" s="62" t="s">
        <v>95</v>
      </c>
      <c r="AC14" s="62" t="s">
        <v>96</v>
      </c>
      <c r="AD14" s="63">
        <v>48.14</v>
      </c>
      <c r="CA14" s="28" t="s">
        <v>125</v>
      </c>
      <c r="CB14" s="29">
        <v>5.74</v>
      </c>
      <c r="CD14" s="28" t="s">
        <v>125</v>
      </c>
      <c r="CE14" s="29">
        <v>13.48</v>
      </c>
      <c r="CJ14" s="223" t="s">
        <v>125</v>
      </c>
      <c r="CK14" s="279">
        <v>9.15</v>
      </c>
      <c r="CL14" s="279">
        <v>13.05</v>
      </c>
      <c r="DG14" s="223" t="s">
        <v>158</v>
      </c>
      <c r="DH14" s="223">
        <v>11.65</v>
      </c>
      <c r="DJ14" s="126">
        <v>79642</v>
      </c>
      <c r="DK14" s="126" t="s">
        <v>296</v>
      </c>
      <c r="DL14" s="126">
        <v>2.77</v>
      </c>
    </row>
    <row r="15" spans="1:119" ht="30" customHeight="1" x14ac:dyDescent="0.25">
      <c r="C15" s="225" t="str">
        <f t="shared" si="0"/>
        <v>CLUBE CORREIOSMais de 20 até 50</v>
      </c>
      <c r="D15" s="225" t="s">
        <v>278</v>
      </c>
      <c r="E15" s="225" t="s">
        <v>18</v>
      </c>
      <c r="F15" s="225">
        <v>3.55</v>
      </c>
      <c r="R15" s="465"/>
      <c r="S15" s="78" t="s">
        <v>24</v>
      </c>
      <c r="T15" s="313">
        <v>0.17</v>
      </c>
      <c r="U15" s="313">
        <v>0.18</v>
      </c>
      <c r="V15" s="272"/>
      <c r="AB15" s="19" t="s">
        <v>97</v>
      </c>
      <c r="AC15" s="19" t="s">
        <v>98</v>
      </c>
      <c r="AD15" s="20">
        <v>51.08</v>
      </c>
      <c r="CA15" s="26" t="s">
        <v>126</v>
      </c>
      <c r="CB15" s="27">
        <v>6.15</v>
      </c>
      <c r="CD15" s="26" t="s">
        <v>126</v>
      </c>
      <c r="CE15" s="27">
        <v>13.89</v>
      </c>
      <c r="CJ15" s="223" t="s">
        <v>126</v>
      </c>
      <c r="CK15" s="279">
        <v>9.85</v>
      </c>
      <c r="CL15" s="279">
        <v>13.75</v>
      </c>
      <c r="DG15" s="223" t="s">
        <v>160</v>
      </c>
      <c r="DH15" s="223">
        <v>15.5</v>
      </c>
      <c r="DJ15" s="126">
        <v>79596</v>
      </c>
      <c r="DK15" s="126" t="s">
        <v>297</v>
      </c>
      <c r="DL15" s="126">
        <v>1.18</v>
      </c>
    </row>
    <row r="16" spans="1:119" ht="30" customHeight="1" x14ac:dyDescent="0.25">
      <c r="C16" s="225" t="str">
        <f t="shared" si="0"/>
        <v>CLUBE CORREIOSMais de 50 até 100</v>
      </c>
      <c r="D16" s="225" t="s">
        <v>278</v>
      </c>
      <c r="E16" s="225" t="s">
        <v>19</v>
      </c>
      <c r="F16" s="225">
        <v>4.95</v>
      </c>
      <c r="AB16" s="62" t="s">
        <v>99</v>
      </c>
      <c r="AC16" s="62" t="s">
        <v>100</v>
      </c>
      <c r="AD16" s="63">
        <v>52.92</v>
      </c>
      <c r="CA16" s="28" t="s">
        <v>127</v>
      </c>
      <c r="CB16" s="29">
        <v>6.54</v>
      </c>
      <c r="CD16" s="28" t="s">
        <v>127</v>
      </c>
      <c r="CE16" s="29">
        <v>14.28</v>
      </c>
      <c r="CJ16" s="223" t="s">
        <v>127</v>
      </c>
      <c r="CK16" s="279">
        <v>10.45</v>
      </c>
      <c r="CL16" s="279">
        <v>14.35</v>
      </c>
      <c r="DG16" s="223" t="s">
        <v>162</v>
      </c>
      <c r="DH16" s="223">
        <v>7.75</v>
      </c>
      <c r="DJ16" s="126">
        <v>79600</v>
      </c>
      <c r="DK16" s="126" t="s">
        <v>298</v>
      </c>
      <c r="DL16" s="126">
        <v>0.88</v>
      </c>
    </row>
    <row r="17" spans="3:116" ht="30" customHeight="1" x14ac:dyDescent="0.25">
      <c r="C17" s="225" t="str">
        <f t="shared" si="0"/>
        <v>CLUBE CORREIOSMais de 100 até 150</v>
      </c>
      <c r="D17" s="225" t="s">
        <v>278</v>
      </c>
      <c r="E17" s="225" t="s">
        <v>8</v>
      </c>
      <c r="F17" s="225">
        <v>6.05</v>
      </c>
      <c r="AB17" s="19" t="s">
        <v>101</v>
      </c>
      <c r="AC17" s="19" t="s">
        <v>102</v>
      </c>
      <c r="AD17" s="20">
        <v>55.86</v>
      </c>
      <c r="CA17" s="26" t="s">
        <v>128</v>
      </c>
      <c r="CB17" s="27">
        <v>6.92</v>
      </c>
      <c r="CD17" s="26" t="s">
        <v>128</v>
      </c>
      <c r="CE17" s="27">
        <v>14.66</v>
      </c>
      <c r="CJ17" s="223" t="s">
        <v>128</v>
      </c>
      <c r="CK17" s="279">
        <v>10.95</v>
      </c>
      <c r="CL17" s="279">
        <v>14.85</v>
      </c>
      <c r="DG17" s="223" t="s">
        <v>164</v>
      </c>
      <c r="DH17" s="223">
        <v>3.7</v>
      </c>
      <c r="DJ17" s="126">
        <v>79634</v>
      </c>
      <c r="DK17" s="126" t="s">
        <v>299</v>
      </c>
      <c r="DL17" s="126">
        <v>0.93</v>
      </c>
    </row>
    <row r="18" spans="3:116" ht="30" customHeight="1" x14ac:dyDescent="0.25">
      <c r="C18" s="225" t="str">
        <f t="shared" si="0"/>
        <v>CLUBE CORREIOSMais de 150 até 200</v>
      </c>
      <c r="D18" s="225" t="s">
        <v>278</v>
      </c>
      <c r="E18" s="225" t="s">
        <v>9</v>
      </c>
      <c r="F18" s="225">
        <v>7.15</v>
      </c>
      <c r="AB18" s="62" t="s">
        <v>103</v>
      </c>
      <c r="AC18" s="62" t="s">
        <v>104</v>
      </c>
      <c r="AD18" s="63">
        <v>57.7</v>
      </c>
      <c r="CA18" s="28" t="s">
        <v>129</v>
      </c>
      <c r="CB18" s="29">
        <v>7.31</v>
      </c>
      <c r="CD18" s="28" t="s">
        <v>129</v>
      </c>
      <c r="CE18" s="29">
        <v>15.05</v>
      </c>
      <c r="CJ18" s="223" t="s">
        <v>129</v>
      </c>
      <c r="CK18" s="279">
        <v>11.55</v>
      </c>
      <c r="CL18" s="279">
        <v>15.450000000000001</v>
      </c>
      <c r="DG18" s="223" t="s">
        <v>166</v>
      </c>
      <c r="DH18" s="223"/>
      <c r="DJ18" s="126">
        <v>79626</v>
      </c>
      <c r="DK18" s="126" t="s">
        <v>300</v>
      </c>
      <c r="DL18" s="126">
        <v>0.26</v>
      </c>
    </row>
    <row r="19" spans="3:116" ht="30" customHeight="1" x14ac:dyDescent="0.25">
      <c r="C19" s="225" t="str">
        <f t="shared" si="0"/>
        <v>CLUBE CORREIOSMais de 200 até 250</v>
      </c>
      <c r="D19" s="225" t="s">
        <v>278</v>
      </c>
      <c r="E19" s="225" t="s">
        <v>10</v>
      </c>
      <c r="F19" s="225">
        <v>8.25</v>
      </c>
      <c r="AB19" s="19" t="s">
        <v>105</v>
      </c>
      <c r="AC19" s="19" t="s">
        <v>106</v>
      </c>
      <c r="AD19" s="20">
        <v>60.64</v>
      </c>
      <c r="CA19" s="26" t="s">
        <v>130</v>
      </c>
      <c r="CB19" s="27">
        <v>7.71</v>
      </c>
      <c r="CD19" s="26" t="s">
        <v>130</v>
      </c>
      <c r="CE19" s="27">
        <v>15.45</v>
      </c>
      <c r="CJ19" s="223" t="s">
        <v>130</v>
      </c>
      <c r="CK19" s="279">
        <v>12.15</v>
      </c>
      <c r="CL19" s="279">
        <v>16.05</v>
      </c>
      <c r="DG19" s="223" t="s">
        <v>419</v>
      </c>
      <c r="DH19" s="223">
        <v>100</v>
      </c>
      <c r="DJ19" s="126">
        <v>79529</v>
      </c>
      <c r="DK19" s="126" t="s">
        <v>301</v>
      </c>
      <c r="DL19" s="126">
        <v>3.36</v>
      </c>
    </row>
    <row r="20" spans="3:116" ht="30" customHeight="1" x14ac:dyDescent="0.25">
      <c r="C20" s="225" t="str">
        <f t="shared" si="0"/>
        <v>CLUBE CORREIOSMais de 250 até 300</v>
      </c>
      <c r="D20" s="225" t="s">
        <v>278</v>
      </c>
      <c r="E20" s="225" t="s">
        <v>11</v>
      </c>
      <c r="F20" s="225">
        <v>9.4499999999999993</v>
      </c>
      <c r="AB20" s="62" t="s">
        <v>107</v>
      </c>
      <c r="AC20" s="62" t="s">
        <v>108</v>
      </c>
      <c r="AD20" s="63">
        <v>62.48</v>
      </c>
      <c r="CA20" s="28" t="s">
        <v>131</v>
      </c>
      <c r="CB20" s="29">
        <v>8.11</v>
      </c>
      <c r="CD20" s="28" t="s">
        <v>131</v>
      </c>
      <c r="CE20" s="29">
        <v>15.85</v>
      </c>
      <c r="CJ20" s="223" t="s">
        <v>131</v>
      </c>
      <c r="CK20" s="279">
        <v>12.8</v>
      </c>
      <c r="CL20" s="279">
        <v>16.7</v>
      </c>
      <c r="DG20" s="223" t="s">
        <v>170</v>
      </c>
      <c r="DH20" s="223"/>
      <c r="DJ20" s="126">
        <v>79537</v>
      </c>
      <c r="DK20" s="126" t="s">
        <v>302</v>
      </c>
      <c r="DL20" s="126">
        <v>3.76</v>
      </c>
    </row>
    <row r="21" spans="3:116" ht="30" customHeight="1" x14ac:dyDescent="0.25">
      <c r="C21" s="225" t="str">
        <f t="shared" si="0"/>
        <v>CLUBE CORREIOSMais de 300 até 350</v>
      </c>
      <c r="D21" s="225" t="s">
        <v>278</v>
      </c>
      <c r="E21" s="225" t="s">
        <v>12</v>
      </c>
      <c r="F21" s="225">
        <v>10.5</v>
      </c>
      <c r="AB21" s="19" t="s">
        <v>109</v>
      </c>
      <c r="AC21" s="19" t="s">
        <v>110</v>
      </c>
      <c r="AD21" s="20">
        <v>65.42</v>
      </c>
      <c r="CA21" s="26" t="s">
        <v>132</v>
      </c>
      <c r="CB21" s="27">
        <v>8.4700000000000006</v>
      </c>
      <c r="CD21" s="26" t="s">
        <v>132</v>
      </c>
      <c r="CE21" s="27">
        <v>16.21</v>
      </c>
      <c r="CJ21" s="223" t="s">
        <v>132</v>
      </c>
      <c r="CK21" s="279">
        <v>13.55</v>
      </c>
      <c r="CL21" s="279">
        <v>17.45</v>
      </c>
      <c r="DG21" s="223" t="s">
        <v>182</v>
      </c>
      <c r="DH21" s="223" t="s">
        <v>181</v>
      </c>
      <c r="DJ21" s="126">
        <v>79545</v>
      </c>
      <c r="DK21" s="126" t="s">
        <v>303</v>
      </c>
      <c r="DL21" s="126">
        <v>5.17</v>
      </c>
    </row>
    <row r="22" spans="3:116" ht="30" customHeight="1" x14ac:dyDescent="0.25">
      <c r="C22" s="225" t="str">
        <f t="shared" si="0"/>
        <v>CLUBE CORREIOSMais de 350 até 400</v>
      </c>
      <c r="D22" s="225" t="s">
        <v>278</v>
      </c>
      <c r="E22" s="225" t="s">
        <v>13</v>
      </c>
      <c r="F22" s="225">
        <v>11.6</v>
      </c>
      <c r="AB22" s="485" t="s">
        <v>318</v>
      </c>
      <c r="AC22" s="486"/>
      <c r="AD22" s="468" t="s">
        <v>239</v>
      </c>
      <c r="CA22" s="28" t="s">
        <v>133</v>
      </c>
      <c r="CB22" s="29">
        <v>8.85</v>
      </c>
      <c r="CD22" s="28" t="s">
        <v>133</v>
      </c>
      <c r="CE22" s="29">
        <v>16.59</v>
      </c>
      <c r="CJ22" s="223" t="s">
        <v>133</v>
      </c>
      <c r="CK22" s="279">
        <v>14.1</v>
      </c>
      <c r="CL22" s="279">
        <v>18</v>
      </c>
      <c r="DG22" s="223" t="s">
        <v>138</v>
      </c>
      <c r="DH22" s="223"/>
      <c r="DJ22" s="126">
        <v>79553</v>
      </c>
      <c r="DK22" s="126" t="s">
        <v>304</v>
      </c>
      <c r="DL22" s="126">
        <v>4.92</v>
      </c>
    </row>
    <row r="23" spans="3:116" ht="30" customHeight="1" x14ac:dyDescent="0.25">
      <c r="C23" s="225" t="str">
        <f t="shared" si="0"/>
        <v>CLUBE CORREIOSMais de 400 até 450</v>
      </c>
      <c r="D23" s="225" t="s">
        <v>278</v>
      </c>
      <c r="E23" s="225" t="s">
        <v>14</v>
      </c>
      <c r="F23" s="225">
        <v>12.7</v>
      </c>
      <c r="AB23" s="470" t="s">
        <v>319</v>
      </c>
      <c r="AC23" s="471"/>
      <c r="AD23" s="469"/>
      <c r="CA23" s="26" t="s">
        <v>240</v>
      </c>
      <c r="CB23" s="27">
        <v>9.24</v>
      </c>
      <c r="CD23" s="26" t="s">
        <v>240</v>
      </c>
      <c r="CE23" s="27">
        <v>16.98</v>
      </c>
      <c r="CJ23" s="223" t="s">
        <v>134</v>
      </c>
      <c r="CK23" s="279">
        <v>14.65</v>
      </c>
      <c r="CL23" s="279">
        <v>18.55</v>
      </c>
      <c r="DG23" s="223" t="s">
        <v>139</v>
      </c>
      <c r="DH23" s="223">
        <v>3000</v>
      </c>
      <c r="DJ23" s="126">
        <v>79561</v>
      </c>
      <c r="DK23" s="126" t="s">
        <v>305</v>
      </c>
      <c r="DL23" s="126">
        <v>5.73</v>
      </c>
    </row>
    <row r="24" spans="3:116" ht="30" customHeight="1" x14ac:dyDescent="0.25">
      <c r="C24" s="225" t="str">
        <f t="shared" si="0"/>
        <v>CLUBE CORREIOSMais de 450 até 500</v>
      </c>
      <c r="D24" s="225" t="s">
        <v>278</v>
      </c>
      <c r="E24" s="225" t="s">
        <v>15</v>
      </c>
      <c r="F24" s="225">
        <v>13.8</v>
      </c>
      <c r="CA24" s="66" t="s">
        <v>253</v>
      </c>
      <c r="CB24" s="45">
        <v>3.86</v>
      </c>
      <c r="CD24" s="66" t="s">
        <v>253</v>
      </c>
      <c r="CE24" s="45">
        <v>3.86</v>
      </c>
      <c r="CJ24" s="223" t="s">
        <v>135</v>
      </c>
      <c r="CK24" s="279">
        <v>5.9</v>
      </c>
      <c r="CL24" s="279">
        <v>9.8000000000000007</v>
      </c>
      <c r="DG24" s="223" t="s">
        <v>141</v>
      </c>
      <c r="DH24" s="223">
        <v>10000</v>
      </c>
      <c r="DJ24" s="126">
        <v>79570</v>
      </c>
      <c r="DK24" s="126" t="s">
        <v>306</v>
      </c>
      <c r="DL24" s="126">
        <v>9.08</v>
      </c>
    </row>
    <row r="25" spans="3:116" x14ac:dyDescent="0.25">
      <c r="DG25" s="223" t="s">
        <v>142</v>
      </c>
      <c r="DH25" s="223">
        <v>45</v>
      </c>
      <c r="DJ25" s="126">
        <v>79588</v>
      </c>
      <c r="DK25" s="126" t="s">
        <v>307</v>
      </c>
      <c r="DL25" s="126">
        <v>9.44</v>
      </c>
    </row>
    <row r="26" spans="3:116" x14ac:dyDescent="0.25">
      <c r="DG26" s="223" t="s">
        <v>144</v>
      </c>
      <c r="DH26" s="223">
        <v>7.25</v>
      </c>
      <c r="DJ26" s="126">
        <v>79499</v>
      </c>
      <c r="DK26" s="126" t="s">
        <v>308</v>
      </c>
      <c r="DL26" s="126">
        <v>0.34</v>
      </c>
    </row>
    <row r="27" spans="3:116" x14ac:dyDescent="0.25">
      <c r="DG27" s="223" t="s">
        <v>146</v>
      </c>
      <c r="DH27" s="223">
        <v>2.5499999999999998</v>
      </c>
      <c r="DJ27" s="126">
        <v>79502</v>
      </c>
      <c r="DK27" s="126" t="s">
        <v>309</v>
      </c>
      <c r="DL27" s="126">
        <v>4.43</v>
      </c>
    </row>
    <row r="28" spans="3:116" x14ac:dyDescent="0.25">
      <c r="DG28" s="223" t="s">
        <v>148</v>
      </c>
      <c r="DH28" s="223">
        <v>7</v>
      </c>
      <c r="DJ28" s="126">
        <v>79480</v>
      </c>
      <c r="DK28" s="126" t="s">
        <v>310</v>
      </c>
      <c r="DL28" s="126">
        <v>0.76</v>
      </c>
    </row>
    <row r="29" spans="3:116" x14ac:dyDescent="0.25">
      <c r="DG29" s="223" t="s">
        <v>150</v>
      </c>
      <c r="DH29" s="223">
        <v>1.2</v>
      </c>
      <c r="DJ29" s="126">
        <v>79618</v>
      </c>
      <c r="DK29" s="126" t="s">
        <v>311</v>
      </c>
      <c r="DL29" s="126">
        <v>0.14000000000000001</v>
      </c>
    </row>
    <row r="30" spans="3:116" x14ac:dyDescent="0.25">
      <c r="DG30" s="223" t="s">
        <v>152</v>
      </c>
      <c r="DH30" s="223" t="s">
        <v>153</v>
      </c>
      <c r="DJ30" s="126">
        <v>79650</v>
      </c>
      <c r="DK30" s="126" t="s">
        <v>312</v>
      </c>
      <c r="DL30" s="126">
        <v>2.86</v>
      </c>
    </row>
    <row r="31" spans="3:116" x14ac:dyDescent="0.25">
      <c r="DG31" s="223" t="s">
        <v>155</v>
      </c>
      <c r="DH31" s="223"/>
      <c r="DJ31" s="126">
        <v>79510</v>
      </c>
      <c r="DK31" s="126" t="s">
        <v>313</v>
      </c>
      <c r="DL31" s="126">
        <v>0.14000000000000001</v>
      </c>
    </row>
    <row r="32" spans="3:116" x14ac:dyDescent="0.25">
      <c r="DG32" s="223" t="s">
        <v>157</v>
      </c>
      <c r="DH32" s="223">
        <v>2900</v>
      </c>
    </row>
    <row r="33" spans="111:112" x14ac:dyDescent="0.25">
      <c r="DG33" s="223" t="s">
        <v>159</v>
      </c>
      <c r="DH33" s="223">
        <v>5800</v>
      </c>
    </row>
    <row r="34" spans="111:112" x14ac:dyDescent="0.25">
      <c r="DG34" s="223" t="s">
        <v>161</v>
      </c>
      <c r="DH34" s="223">
        <v>38500</v>
      </c>
    </row>
    <row r="35" spans="111:112" x14ac:dyDescent="0.25">
      <c r="DG35" s="223" t="s">
        <v>163</v>
      </c>
      <c r="DH35" s="223">
        <v>3600</v>
      </c>
    </row>
    <row r="36" spans="111:112" x14ac:dyDescent="0.25">
      <c r="DG36" s="223" t="s">
        <v>165</v>
      </c>
      <c r="DH36" s="223"/>
    </row>
    <row r="37" spans="111:112" x14ac:dyDescent="0.25">
      <c r="DG37" s="223" t="s">
        <v>167</v>
      </c>
      <c r="DH37" s="223">
        <v>100</v>
      </c>
    </row>
    <row r="38" spans="111:112" x14ac:dyDescent="0.25">
      <c r="DG38" s="223" t="s">
        <v>169</v>
      </c>
      <c r="DH38" s="223">
        <v>1200</v>
      </c>
    </row>
    <row r="39" spans="111:112" x14ac:dyDescent="0.25">
      <c r="DG39" s="223" t="s">
        <v>177</v>
      </c>
      <c r="DH39" s="223">
        <v>100</v>
      </c>
    </row>
    <row r="40" spans="111:112" x14ac:dyDescent="0.25">
      <c r="DG40" s="223" t="s">
        <v>171</v>
      </c>
      <c r="DH40" s="223">
        <v>100</v>
      </c>
    </row>
    <row r="41" spans="111:112" x14ac:dyDescent="0.25">
      <c r="DG41" s="223" t="s">
        <v>172</v>
      </c>
      <c r="DH41" s="223">
        <v>4.55</v>
      </c>
    </row>
    <row r="42" spans="111:112" x14ac:dyDescent="0.25">
      <c r="DG42" s="223" t="s">
        <v>277</v>
      </c>
      <c r="DH42" s="223">
        <v>6.05</v>
      </c>
    </row>
  </sheetData>
  <sheetProtection algorithmName="SHA-512" hashValue="7LDgmLNYGYYVHbkmhQmteWLiVvO+0Alman/ErWYB8Lf1mVhlEBb6sMmLitGI4KuQQXifnFwqQNQPwHdZL+wujQ==" saltValue="KUKMdhMgUOuv8iiECzAkUg==" spinCount="100000" sheet="1" objects="1" scenarios="1"/>
  <mergeCells count="44">
    <mergeCell ref="C1:H1"/>
    <mergeCell ref="O1:P1"/>
    <mergeCell ref="R2:R3"/>
    <mergeCell ref="J1:K1"/>
    <mergeCell ref="AB22:AC22"/>
    <mergeCell ref="AD22:AD23"/>
    <mergeCell ref="AB23:AC23"/>
    <mergeCell ref="AB1:AD1"/>
    <mergeCell ref="R7:R8"/>
    <mergeCell ref="S7:S8"/>
    <mergeCell ref="R9:R10"/>
    <mergeCell ref="R12:R13"/>
    <mergeCell ref="S12:S13"/>
    <mergeCell ref="S2:S3"/>
    <mergeCell ref="T2:V2"/>
    <mergeCell ref="T3:V3"/>
    <mergeCell ref="R4:R5"/>
    <mergeCell ref="AG1:AJ1"/>
    <mergeCell ref="AM1:AO1"/>
    <mergeCell ref="AP1:AR1"/>
    <mergeCell ref="R14:R15"/>
    <mergeCell ref="R1:V1"/>
    <mergeCell ref="X1:Z1"/>
    <mergeCell ref="AY1:BD1"/>
    <mergeCell ref="BF1:BI1"/>
    <mergeCell ref="BK1:BN1"/>
    <mergeCell ref="BP1:BS1"/>
    <mergeCell ref="AT1:AW1"/>
    <mergeCell ref="DG1:DH1"/>
    <mergeCell ref="BU1:BV1"/>
    <mergeCell ref="BX1:BY1"/>
    <mergeCell ref="CA1:CB1"/>
    <mergeCell ref="CD1:CE1"/>
    <mergeCell ref="CG1:CH1"/>
    <mergeCell ref="CN1:CQ1"/>
    <mergeCell ref="CS1:CT1"/>
    <mergeCell ref="CV1:CY1"/>
    <mergeCell ref="DA1:DB1"/>
    <mergeCell ref="DD1:DE1"/>
    <mergeCell ref="DJ1:DO1"/>
    <mergeCell ref="DJ8:DK9"/>
    <mergeCell ref="DL8:DO8"/>
    <mergeCell ref="DJ2:DK3"/>
    <mergeCell ref="DL2:DO2"/>
  </mergeCells>
  <conditionalFormatting sqref="T4:T6">
    <cfRule type="cellIs" dxfId="80" priority="26" stopIfTrue="1" operator="lessThan">
      <formula>#REF!</formula>
    </cfRule>
  </conditionalFormatting>
  <conditionalFormatting sqref="T9:U10">
    <cfRule type="cellIs" dxfId="79" priority="3" stopIfTrue="1" operator="lessThan">
      <formula>#REF!</formula>
    </cfRule>
  </conditionalFormatting>
  <conditionalFormatting sqref="T14:U15">
    <cfRule type="cellIs" dxfId="78" priority="1" stopIfTrue="1" operator="lessThan">
      <formula>#REF!</formula>
    </cfRule>
  </conditionalFormatting>
  <conditionalFormatting sqref="U6:V6">
    <cfRule type="cellIs" dxfId="77" priority="28" stopIfTrue="1" operator="lessThan">
      <formula>#REF!</formula>
    </cfRule>
  </conditionalFormatting>
  <conditionalFormatting sqref="V9">
    <cfRule type="cellIs" dxfId="76" priority="20" stopIfTrue="1" operator="lessThan">
      <formula>#REF!</formula>
    </cfRule>
  </conditionalFormatting>
  <conditionalFormatting sqref="V14">
    <cfRule type="cellIs" dxfId="75" priority="18" stopIfTrue="1" operator="lessThan">
      <formula>#REF!</formula>
    </cfRule>
  </conditionalFormatting>
  <conditionalFormatting sqref="AC3:AD21">
    <cfRule type="cellIs" dxfId="74" priority="16" stopIfTrue="1" operator="lessThan">
      <formula>#REF!</formula>
    </cfRule>
  </conditionalFormatting>
  <conditionalFormatting sqref="AU3:AW13">
    <cfRule type="cellIs" dxfId="73" priority="14" stopIfTrue="1" operator="lessThan">
      <formula>#REF!</formula>
    </cfRule>
  </conditionalFormatting>
  <conditionalFormatting sqref="BY3">
    <cfRule type="cellIs" dxfId="72" priority="13" stopIfTrue="1" operator="lessThan">
      <formula>#REF!</formula>
    </cfRule>
  </conditionalFormatting>
  <conditionalFormatting sqref="CB3:CB24">
    <cfRule type="cellIs" dxfId="71" priority="11" stopIfTrue="1" operator="lessThan">
      <formula>#REF!</formula>
    </cfRule>
  </conditionalFormatting>
  <conditionalFormatting sqref="CE3:CE24">
    <cfRule type="cellIs" dxfId="70" priority="8" stopIfTrue="1" operator="lessThan">
      <formula>#REF!</formula>
    </cfRule>
  </conditionalFormatting>
  <conditionalFormatting sqref="CH3">
    <cfRule type="cellIs" dxfId="69" priority="7" stopIfTrue="1" operator="lessThan">
      <formula>#REF!</formula>
    </cfRule>
  </conditionalFormatting>
  <conditionalFormatting sqref="CO3:CQ9">
    <cfRule type="cellIs" dxfId="68" priority="6" stopIfTrue="1" operator="lessThan">
      <formula>#REF!</formula>
    </cfRule>
  </conditionalFormatting>
  <conditionalFormatting sqref="CW3:CY9">
    <cfRule type="cellIs" dxfId="67" priority="5" stopIfTrue="1" operator="lessThan">
      <formula>#REF!</formula>
    </cfRule>
  </conditionalFormatting>
  <pageMargins left="0.511811024" right="0.511811024" top="0.78740157499999996" bottom="0.78740157499999996" header="0.31496062000000002" footer="0.31496062000000002"/>
  <ignoredErrors>
    <ignoredError sqref="CY3:CY9" numberStoredAsText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5:AE97"/>
  <sheetViews>
    <sheetView showGridLines="0" zoomScale="115" zoomScaleNormal="115" workbookViewId="0">
      <selection activeCell="O1" sqref="O1"/>
    </sheetView>
  </sheetViews>
  <sheetFormatPr defaultColWidth="9.140625" defaultRowHeight="14.25" x14ac:dyDescent="0.2"/>
  <cols>
    <col min="1" max="1" width="9.140625" style="1"/>
    <col min="2" max="2" width="26.85546875" style="1" customWidth="1"/>
    <col min="3" max="3" width="19.42578125" style="1" customWidth="1"/>
    <col min="4" max="4" width="10.85546875" style="1" bestFit="1" customWidth="1"/>
    <col min="5" max="5" width="16.42578125" style="1" bestFit="1" customWidth="1"/>
    <col min="6" max="6" width="4.85546875" style="1" customWidth="1"/>
    <col min="7" max="7" width="20.7109375" style="1" customWidth="1"/>
    <col min="8" max="8" width="19.28515625" style="1" customWidth="1"/>
    <col min="9" max="9" width="10.85546875" style="1" bestFit="1" customWidth="1"/>
    <col min="10" max="10" width="10.5703125" style="1" bestFit="1" customWidth="1"/>
    <col min="11" max="11" width="7.28515625" style="1" bestFit="1" customWidth="1"/>
    <col min="12" max="12" width="10.85546875" style="1" bestFit="1" customWidth="1"/>
    <col min="13" max="13" width="15.140625" style="1" customWidth="1"/>
    <col min="14" max="14" width="5.42578125" style="1" customWidth="1"/>
    <col min="15" max="15" width="20.5703125" style="1" customWidth="1"/>
    <col min="16" max="18" width="21.140625" style="1" customWidth="1"/>
    <col min="19" max="19" width="9.140625" style="1"/>
    <col min="20" max="20" width="26.7109375" style="1" customWidth="1"/>
    <col min="21" max="21" width="37.42578125" style="1" customWidth="1"/>
    <col min="22" max="25" width="23.42578125" style="1" bestFit="1" customWidth="1"/>
    <col min="26" max="16384" width="9.140625" style="1"/>
  </cols>
  <sheetData>
    <row r="5" spans="2:31" ht="15" x14ac:dyDescent="0.25">
      <c r="B5" s="21" t="s">
        <v>2</v>
      </c>
      <c r="C5" s="292" t="s">
        <v>0</v>
      </c>
      <c r="G5" s="21" t="s">
        <v>2</v>
      </c>
      <c r="H5" s="292" t="s">
        <v>0</v>
      </c>
      <c r="M5" s="281" t="s">
        <v>446</v>
      </c>
      <c r="O5" s="21" t="s">
        <v>2</v>
      </c>
      <c r="P5" s="292" t="s">
        <v>0</v>
      </c>
    </row>
    <row r="7" spans="2:31" x14ac:dyDescent="0.2">
      <c r="B7" s="55"/>
      <c r="C7" s="55"/>
      <c r="D7" s="7"/>
      <c r="F7" s="55"/>
      <c r="L7" s="7"/>
      <c r="M7" s="11"/>
      <c r="R7" s="7"/>
    </row>
    <row r="8" spans="2:31" ht="15" x14ac:dyDescent="0.2">
      <c r="B8" s="526" t="s">
        <v>190</v>
      </c>
      <c r="C8" s="526"/>
      <c r="D8" s="526"/>
      <c r="E8" s="526"/>
      <c r="G8" s="526" t="s">
        <v>198</v>
      </c>
      <c r="H8" s="526"/>
      <c r="I8" s="526"/>
      <c r="J8" s="526"/>
      <c r="K8" s="526"/>
      <c r="L8" s="526"/>
      <c r="M8" s="526"/>
      <c r="N8" s="131"/>
      <c r="O8" s="526" t="s">
        <v>224</v>
      </c>
      <c r="P8" s="526"/>
      <c r="Q8" s="526"/>
      <c r="R8" s="526"/>
      <c r="T8" s="371" t="s">
        <v>941</v>
      </c>
      <c r="U8" s="372"/>
      <c r="X8" s="373"/>
      <c r="Y8" s="374"/>
    </row>
    <row r="9" spans="2:31" ht="15" x14ac:dyDescent="0.25">
      <c r="B9" s="527" t="str">
        <f>CONCATENATE("PACOTE ",$C$5)</f>
        <v>PACOTE PLATINUM</v>
      </c>
      <c r="C9" s="527"/>
      <c r="D9" s="527"/>
      <c r="E9" s="527"/>
      <c r="G9" s="527" t="str">
        <f>CONCATENATE("PACOTE ",$C$5)</f>
        <v>PACOTE PLATINUM</v>
      </c>
      <c r="H9" s="527"/>
      <c r="I9" s="527"/>
      <c r="J9" s="527"/>
      <c r="K9" s="527"/>
      <c r="L9" s="527"/>
      <c r="M9" s="527"/>
      <c r="N9" s="132"/>
      <c r="O9" s="527" t="str">
        <f>CONCATENATE("PACOTE ",$C$5)</f>
        <v>PACOTE PLATINUM</v>
      </c>
      <c r="P9" s="527"/>
      <c r="Q9" s="527"/>
      <c r="R9" s="527"/>
      <c r="T9" s="393" t="s">
        <v>414</v>
      </c>
      <c r="U9" s="393"/>
      <c r="V9" s="393"/>
      <c r="W9" s="393"/>
      <c r="X9" s="393"/>
      <c r="Y9" s="393"/>
      <c r="Z9" s="30"/>
      <c r="AA9" s="30"/>
      <c r="AB9" s="30"/>
      <c r="AC9" s="30"/>
      <c r="AD9" s="30"/>
      <c r="AE9" s="30"/>
    </row>
    <row r="10" spans="2:31" s="30" customFormat="1" ht="12.75" x14ac:dyDescent="0.2">
      <c r="B10" s="559"/>
      <c r="C10" s="559"/>
      <c r="D10" s="559"/>
      <c r="E10" s="559"/>
      <c r="F10" s="56"/>
    </row>
    <row r="11" spans="2:31" s="30" customFormat="1" ht="12.75" x14ac:dyDescent="0.2">
      <c r="B11" s="9" t="s">
        <v>3</v>
      </c>
      <c r="E11" s="11" t="s">
        <v>605</v>
      </c>
      <c r="G11" s="9" t="s">
        <v>3</v>
      </c>
      <c r="M11" s="11" t="s">
        <v>605</v>
      </c>
      <c r="O11" s="9" t="s">
        <v>3</v>
      </c>
      <c r="R11" s="39" t="s">
        <v>605</v>
      </c>
      <c r="T11" s="375" t="s">
        <v>3</v>
      </c>
      <c r="Y11" s="39" t="s">
        <v>605</v>
      </c>
    </row>
    <row r="12" spans="2:31" s="30" customFormat="1" ht="12.75" x14ac:dyDescent="0.2">
      <c r="B12" s="560" t="s">
        <v>23</v>
      </c>
      <c r="C12" s="563" t="s">
        <v>190</v>
      </c>
      <c r="D12" s="563"/>
      <c r="E12" s="563"/>
      <c r="G12" s="560" t="s">
        <v>23</v>
      </c>
      <c r="H12" s="563" t="s">
        <v>198</v>
      </c>
      <c r="I12" s="563"/>
      <c r="J12" s="563"/>
      <c r="K12" s="563" t="s">
        <v>199</v>
      </c>
      <c r="L12" s="563"/>
      <c r="M12" s="563"/>
      <c r="N12" s="129"/>
      <c r="O12" s="560" t="s">
        <v>23</v>
      </c>
      <c r="P12" s="563" t="s">
        <v>224</v>
      </c>
      <c r="Q12" s="563"/>
      <c r="R12" s="563"/>
      <c r="T12" s="368" t="s">
        <v>23</v>
      </c>
      <c r="U12" s="394" t="s">
        <v>214</v>
      </c>
      <c r="V12" s="395"/>
      <c r="W12" s="395"/>
      <c r="X12" s="395"/>
      <c r="Y12" s="396"/>
    </row>
    <row r="13" spans="2:31" s="30" customFormat="1" ht="12.75" x14ac:dyDescent="0.2">
      <c r="B13" s="561"/>
      <c r="C13" s="46" t="s">
        <v>191</v>
      </c>
      <c r="D13" s="41" t="s">
        <v>192</v>
      </c>
      <c r="E13" s="41" t="s">
        <v>193</v>
      </c>
      <c r="G13" s="561"/>
      <c r="H13" s="47" t="s">
        <v>191</v>
      </c>
      <c r="I13" s="48" t="s">
        <v>192</v>
      </c>
      <c r="J13" s="48" t="s">
        <v>193</v>
      </c>
      <c r="K13" s="48" t="s">
        <v>191</v>
      </c>
      <c r="L13" s="48" t="s">
        <v>192</v>
      </c>
      <c r="M13" s="48" t="s">
        <v>193</v>
      </c>
      <c r="N13" s="104"/>
      <c r="O13" s="561"/>
      <c r="P13" s="47" t="s">
        <v>225</v>
      </c>
      <c r="Q13" s="47" t="s">
        <v>226</v>
      </c>
      <c r="R13" s="47" t="s">
        <v>227</v>
      </c>
      <c r="T13" s="369"/>
      <c r="U13" s="376" t="s">
        <v>215</v>
      </c>
      <c r="V13" s="376" t="s">
        <v>216</v>
      </c>
      <c r="W13" s="376" t="s">
        <v>217</v>
      </c>
      <c r="X13" s="376" t="s">
        <v>218</v>
      </c>
      <c r="Y13" s="376" t="s">
        <v>219</v>
      </c>
    </row>
    <row r="14" spans="2:31" s="30" customFormat="1" ht="12.75" x14ac:dyDescent="0.2">
      <c r="B14" s="562"/>
      <c r="C14" s="34" t="s">
        <v>233</v>
      </c>
      <c r="D14" s="34" t="s">
        <v>234</v>
      </c>
      <c r="E14" s="34" t="s">
        <v>235</v>
      </c>
      <c r="G14" s="562"/>
      <c r="H14" s="34" t="s">
        <v>200</v>
      </c>
      <c r="I14" s="34" t="s">
        <v>201</v>
      </c>
      <c r="J14" s="34" t="s">
        <v>202</v>
      </c>
      <c r="K14" s="34" t="s">
        <v>203</v>
      </c>
      <c r="L14" s="34" t="s">
        <v>204</v>
      </c>
      <c r="M14" s="34" t="s">
        <v>205</v>
      </c>
      <c r="N14" s="130"/>
      <c r="O14" s="562"/>
      <c r="P14" s="25" t="s">
        <v>236</v>
      </c>
      <c r="Q14" s="25" t="s">
        <v>237</v>
      </c>
      <c r="R14" s="25" t="s">
        <v>238</v>
      </c>
      <c r="T14" s="370"/>
      <c r="U14" s="34" t="s">
        <v>942</v>
      </c>
      <c r="V14" s="34" t="s">
        <v>943</v>
      </c>
      <c r="W14" s="34" t="s">
        <v>944</v>
      </c>
      <c r="X14" s="34" t="s">
        <v>945</v>
      </c>
      <c r="Y14" s="34" t="s">
        <v>946</v>
      </c>
    </row>
    <row r="15" spans="2:31" s="30" customFormat="1" ht="12.75" x14ac:dyDescent="0.2">
      <c r="B15" s="44" t="s">
        <v>17</v>
      </c>
      <c r="C15" s="49" t="str">
        <f>'BASE-2026'!AH3</f>
        <v>3,29</v>
      </c>
      <c r="D15" s="49" t="str">
        <f>'BASE-2026'!AI3</f>
        <v>3,36</v>
      </c>
      <c r="E15" s="49" t="str">
        <f>'BASE-2026'!AJ3</f>
        <v>3,42</v>
      </c>
      <c r="G15" s="44" t="s">
        <v>17</v>
      </c>
      <c r="H15" s="49">
        <v>12.69</v>
      </c>
      <c r="I15" s="49" t="s">
        <v>900</v>
      </c>
      <c r="J15" s="49" t="s">
        <v>634</v>
      </c>
      <c r="K15" s="49" t="s">
        <v>930</v>
      </c>
      <c r="L15" s="49" t="s">
        <v>920</v>
      </c>
      <c r="M15" s="49" t="s">
        <v>910</v>
      </c>
      <c r="N15" s="128"/>
      <c r="O15" s="44" t="s">
        <v>17</v>
      </c>
      <c r="P15" s="49" t="str">
        <f>'BASE-2026'!BQ3</f>
        <v>3,85</v>
      </c>
      <c r="Q15" s="49" t="str">
        <f>'BASE-2026'!BR3</f>
        <v>15,60</v>
      </c>
      <c r="R15" s="49" t="str">
        <f>'BASE-2026'!BS3</f>
        <v>27,35</v>
      </c>
      <c r="T15" s="377" t="s">
        <v>17</v>
      </c>
      <c r="U15" s="49">
        <v>3.51</v>
      </c>
      <c r="V15" s="49">
        <v>3.59</v>
      </c>
      <c r="W15" s="49">
        <v>3.68</v>
      </c>
      <c r="X15" s="49">
        <v>3.76</v>
      </c>
      <c r="Y15" s="49">
        <v>3.85</v>
      </c>
    </row>
    <row r="16" spans="2:31" s="30" customFormat="1" ht="12.75" x14ac:dyDescent="0.2">
      <c r="B16" s="293" t="s">
        <v>18</v>
      </c>
      <c r="C16" s="294" t="str">
        <f>'BASE-2026'!AH4</f>
        <v>4,51</v>
      </c>
      <c r="D16" s="294" t="str">
        <f>'BASE-2026'!AI4</f>
        <v>4,60</v>
      </c>
      <c r="E16" s="294" t="str">
        <f>'BASE-2026'!AJ4</f>
        <v>4,69</v>
      </c>
      <c r="G16" s="293" t="s">
        <v>18</v>
      </c>
      <c r="H16" s="294">
        <v>13.91</v>
      </c>
      <c r="I16" s="294" t="s">
        <v>901</v>
      </c>
      <c r="J16" s="294" t="s">
        <v>891</v>
      </c>
      <c r="K16" s="294" t="s">
        <v>931</v>
      </c>
      <c r="L16" s="294" t="s">
        <v>896</v>
      </c>
      <c r="M16" s="294" t="s">
        <v>911</v>
      </c>
      <c r="N16" s="128"/>
      <c r="O16" s="293" t="s">
        <v>18</v>
      </c>
      <c r="P16" s="294" t="str">
        <f>'BASE-2026'!BQ4</f>
        <v>5,40</v>
      </c>
      <c r="Q16" s="294" t="str">
        <f>'BASE-2026'!BR4</f>
        <v>17,15</v>
      </c>
      <c r="R16" s="294" t="str">
        <f>'BASE-2026'!BS4</f>
        <v>28,90</v>
      </c>
      <c r="T16" s="378" t="s">
        <v>18</v>
      </c>
      <c r="U16" s="379">
        <v>4.83</v>
      </c>
      <c r="V16" s="379">
        <v>4.97</v>
      </c>
      <c r="W16" s="379">
        <v>5.12</v>
      </c>
      <c r="X16" s="379">
        <v>5.26</v>
      </c>
      <c r="Y16" s="379">
        <v>5.4</v>
      </c>
    </row>
    <row r="17" spans="2:25" s="30" customFormat="1" ht="12.75" x14ac:dyDescent="0.2">
      <c r="B17" s="44" t="s">
        <v>19</v>
      </c>
      <c r="C17" s="49" t="str">
        <f>'BASE-2026'!AH5</f>
        <v>6,44</v>
      </c>
      <c r="D17" s="49" t="str">
        <f>'BASE-2026'!AI5</f>
        <v>6,58</v>
      </c>
      <c r="E17" s="49" t="str">
        <f>'BASE-2026'!AJ5</f>
        <v>6,71</v>
      </c>
      <c r="G17" s="44" t="s">
        <v>19</v>
      </c>
      <c r="H17" s="49">
        <v>15.84</v>
      </c>
      <c r="I17" s="49" t="s">
        <v>641</v>
      </c>
      <c r="J17" s="49" t="s">
        <v>892</v>
      </c>
      <c r="K17" s="49" t="s">
        <v>932</v>
      </c>
      <c r="L17" s="49" t="s">
        <v>921</v>
      </c>
      <c r="M17" s="49" t="s">
        <v>695</v>
      </c>
      <c r="N17" s="128"/>
      <c r="O17" s="44" t="s">
        <v>19</v>
      </c>
      <c r="P17" s="49" t="str">
        <f>'BASE-2026'!BQ5</f>
        <v>7,45</v>
      </c>
      <c r="Q17" s="49" t="str">
        <f>'BASE-2026'!BR5</f>
        <v>19,20</v>
      </c>
      <c r="R17" s="49" t="str">
        <f>'BASE-2026'!BS5</f>
        <v>30,95</v>
      </c>
      <c r="T17" s="377" t="s">
        <v>19</v>
      </c>
      <c r="U17" s="49">
        <v>6.86</v>
      </c>
      <c r="V17" s="49">
        <v>7.01</v>
      </c>
      <c r="W17" s="49">
        <v>7.15</v>
      </c>
      <c r="X17" s="49">
        <v>7.3</v>
      </c>
      <c r="Y17" s="49">
        <v>7.45</v>
      </c>
    </row>
    <row r="18" spans="2:25" s="30" customFormat="1" ht="12.75" x14ac:dyDescent="0.2">
      <c r="B18" s="293" t="s">
        <v>8</v>
      </c>
      <c r="C18" s="294" t="str">
        <f>'BASE-2026'!AH6</f>
        <v>7,79</v>
      </c>
      <c r="D18" s="294" t="str">
        <f>'BASE-2026'!AI6</f>
        <v>7,96</v>
      </c>
      <c r="E18" s="294" t="str">
        <f>'BASE-2026'!AJ6</f>
        <v>8,12</v>
      </c>
      <c r="G18" s="293" t="s">
        <v>8</v>
      </c>
      <c r="H18" s="294">
        <v>17.190000000000001</v>
      </c>
      <c r="I18" s="294" t="s">
        <v>902</v>
      </c>
      <c r="J18" s="294" t="s">
        <v>893</v>
      </c>
      <c r="K18" s="294" t="s">
        <v>933</v>
      </c>
      <c r="L18" s="294" t="s">
        <v>922</v>
      </c>
      <c r="M18" s="294" t="s">
        <v>912</v>
      </c>
      <c r="N18" s="128"/>
      <c r="O18" s="293" t="s">
        <v>8</v>
      </c>
      <c r="P18" s="294" t="str">
        <f>'BASE-2026'!BQ6</f>
        <v>9,10</v>
      </c>
      <c r="Q18" s="294" t="str">
        <f>'BASE-2026'!BR6</f>
        <v>20,85</v>
      </c>
      <c r="R18" s="294" t="str">
        <f>'BASE-2026'!BS6</f>
        <v>32,60</v>
      </c>
      <c r="T18" s="378" t="s">
        <v>8</v>
      </c>
      <c r="U18" s="379">
        <v>8.32</v>
      </c>
      <c r="V18" s="379">
        <v>8.51</v>
      </c>
      <c r="W18" s="379">
        <v>8.7100000000000009</v>
      </c>
      <c r="X18" s="379">
        <v>8.9</v>
      </c>
      <c r="Y18" s="379">
        <v>9.1</v>
      </c>
    </row>
    <row r="19" spans="2:25" s="30" customFormat="1" ht="12.75" x14ac:dyDescent="0.2">
      <c r="B19" s="44" t="s">
        <v>9</v>
      </c>
      <c r="C19" s="49" t="str">
        <f>'BASE-2026'!AH7</f>
        <v>9,09</v>
      </c>
      <c r="D19" s="49" t="str">
        <f>'BASE-2026'!AI7</f>
        <v>9,28</v>
      </c>
      <c r="E19" s="49" t="str">
        <f>'BASE-2026'!AJ7</f>
        <v>9,47</v>
      </c>
      <c r="G19" s="44" t="s">
        <v>9</v>
      </c>
      <c r="H19" s="49">
        <v>18.489999999999998</v>
      </c>
      <c r="I19" s="49" t="s">
        <v>903</v>
      </c>
      <c r="J19" s="49" t="s">
        <v>501</v>
      </c>
      <c r="K19" s="49" t="s">
        <v>934</v>
      </c>
      <c r="L19" s="49" t="s">
        <v>923</v>
      </c>
      <c r="M19" s="49" t="s">
        <v>913</v>
      </c>
      <c r="N19" s="128"/>
      <c r="O19" s="44" t="s">
        <v>9</v>
      </c>
      <c r="P19" s="49" t="str">
        <f>'BASE-2026'!BQ7</f>
        <v>10,75</v>
      </c>
      <c r="Q19" s="49" t="str">
        <f>'BASE-2026'!BR7</f>
        <v>22,50</v>
      </c>
      <c r="R19" s="49" t="str">
        <f>'BASE-2026'!BS7</f>
        <v>34,25</v>
      </c>
      <c r="T19" s="377" t="s">
        <v>9</v>
      </c>
      <c r="U19" s="49">
        <v>9.73</v>
      </c>
      <c r="V19" s="49">
        <v>9.98</v>
      </c>
      <c r="W19" s="49">
        <v>10.24</v>
      </c>
      <c r="X19" s="49">
        <v>10.49</v>
      </c>
      <c r="Y19" s="49">
        <v>10.75</v>
      </c>
    </row>
    <row r="20" spans="2:25" s="30" customFormat="1" ht="12.75" x14ac:dyDescent="0.2">
      <c r="B20" s="293" t="s">
        <v>10</v>
      </c>
      <c r="C20" s="294" t="str">
        <f>'BASE-2026'!AH8</f>
        <v>10,63</v>
      </c>
      <c r="D20" s="294" t="str">
        <f>'BASE-2026'!AI8</f>
        <v>10,85</v>
      </c>
      <c r="E20" s="294" t="str">
        <f>'BASE-2026'!AJ8</f>
        <v>11,07</v>
      </c>
      <c r="G20" s="293" t="s">
        <v>10</v>
      </c>
      <c r="H20" s="294">
        <v>20.03</v>
      </c>
      <c r="I20" s="294" t="s">
        <v>904</v>
      </c>
      <c r="J20" s="294" t="s">
        <v>894</v>
      </c>
      <c r="K20" s="294" t="s">
        <v>935</v>
      </c>
      <c r="L20" s="294" t="s">
        <v>924</v>
      </c>
      <c r="M20" s="294" t="s">
        <v>914</v>
      </c>
      <c r="N20" s="128"/>
      <c r="O20" s="293" t="s">
        <v>10</v>
      </c>
      <c r="P20" s="294" t="str">
        <f>'BASE-2026'!BQ8</f>
        <v>12,45</v>
      </c>
      <c r="Q20" s="294" t="str">
        <f>'BASE-2026'!BR8</f>
        <v>24,20</v>
      </c>
      <c r="R20" s="294" t="str">
        <f>'BASE-2026'!BS8</f>
        <v>35,95</v>
      </c>
      <c r="T20" s="378" t="s">
        <v>10</v>
      </c>
      <c r="U20" s="379">
        <v>11.35</v>
      </c>
      <c r="V20" s="379">
        <v>11.62</v>
      </c>
      <c r="W20" s="379">
        <v>11.9</v>
      </c>
      <c r="X20" s="379">
        <v>12.17</v>
      </c>
      <c r="Y20" s="379">
        <v>12.45</v>
      </c>
    </row>
    <row r="21" spans="2:25" s="30" customFormat="1" ht="12.75" x14ac:dyDescent="0.2">
      <c r="B21" s="44" t="s">
        <v>11</v>
      </c>
      <c r="C21" s="49" t="str">
        <f>'BASE-2026'!AH9</f>
        <v>11,90</v>
      </c>
      <c r="D21" s="49" t="str">
        <f>'BASE-2026'!AI9</f>
        <v>12,15</v>
      </c>
      <c r="E21" s="49" t="str">
        <f>'BASE-2026'!AJ9</f>
        <v>12,40</v>
      </c>
      <c r="G21" s="44" t="s">
        <v>11</v>
      </c>
      <c r="H21" s="49">
        <v>21.3</v>
      </c>
      <c r="I21" s="49" t="s">
        <v>905</v>
      </c>
      <c r="J21" s="49" t="s">
        <v>895</v>
      </c>
      <c r="K21" s="49" t="s">
        <v>936</v>
      </c>
      <c r="L21" s="49" t="s">
        <v>925</v>
      </c>
      <c r="M21" s="49" t="s">
        <v>915</v>
      </c>
      <c r="N21" s="128"/>
      <c r="O21" s="44" t="s">
        <v>11</v>
      </c>
      <c r="P21" s="49" t="str">
        <f>'BASE-2026'!BQ9</f>
        <v>14,20</v>
      </c>
      <c r="Q21" s="49" t="str">
        <f>'BASE-2026'!BR9</f>
        <v>25,95</v>
      </c>
      <c r="R21" s="49" t="str">
        <f>'BASE-2026'!BS9</f>
        <v>37,70</v>
      </c>
      <c r="T21" s="377" t="s">
        <v>11</v>
      </c>
      <c r="U21" s="49">
        <v>12.76</v>
      </c>
      <c r="V21" s="49">
        <v>13.12</v>
      </c>
      <c r="W21" s="49">
        <v>13.48</v>
      </c>
      <c r="X21" s="49">
        <v>13.84</v>
      </c>
      <c r="Y21" s="49">
        <v>14.2</v>
      </c>
    </row>
    <row r="22" spans="2:25" s="30" customFormat="1" ht="12.75" x14ac:dyDescent="0.2">
      <c r="B22" s="293" t="s">
        <v>12</v>
      </c>
      <c r="C22" s="294" t="str">
        <f>'BASE-2026'!AH10</f>
        <v>13,44</v>
      </c>
      <c r="D22" s="294" t="str">
        <f>'BASE-2026'!AI10</f>
        <v>13,72</v>
      </c>
      <c r="E22" s="294" t="str">
        <f>'BASE-2026'!AJ10</f>
        <v>14,00</v>
      </c>
      <c r="G22" s="293" t="s">
        <v>12</v>
      </c>
      <c r="H22" s="294">
        <v>22.84</v>
      </c>
      <c r="I22" s="294" t="s">
        <v>906</v>
      </c>
      <c r="J22" s="294" t="s">
        <v>896</v>
      </c>
      <c r="K22" s="294" t="s">
        <v>937</v>
      </c>
      <c r="L22" s="294" t="s">
        <v>926</v>
      </c>
      <c r="M22" s="294" t="s">
        <v>916</v>
      </c>
      <c r="N22" s="128"/>
      <c r="O22" s="293" t="s">
        <v>12</v>
      </c>
      <c r="P22" s="294" t="str">
        <f>'BASE-2026'!BQ10</f>
        <v>15,90</v>
      </c>
      <c r="Q22" s="294" t="str">
        <f>'BASE-2026'!BR10</f>
        <v>27,65</v>
      </c>
      <c r="R22" s="294" t="str">
        <f>'BASE-2026'!BS10</f>
        <v>39,40</v>
      </c>
      <c r="T22" s="378" t="s">
        <v>12</v>
      </c>
      <c r="U22" s="379">
        <v>14.38</v>
      </c>
      <c r="V22" s="379">
        <v>14.76</v>
      </c>
      <c r="W22" s="379">
        <v>15.14</v>
      </c>
      <c r="X22" s="379">
        <v>15.52</v>
      </c>
      <c r="Y22" s="379">
        <v>15.9</v>
      </c>
    </row>
    <row r="23" spans="2:25" s="30" customFormat="1" ht="12.75" x14ac:dyDescent="0.2">
      <c r="B23" s="44" t="s">
        <v>13</v>
      </c>
      <c r="C23" s="49" t="str">
        <f>'BASE-2026'!AH11</f>
        <v>14,77</v>
      </c>
      <c r="D23" s="49" t="str">
        <f>'BASE-2026'!AI11</f>
        <v>15,07</v>
      </c>
      <c r="E23" s="49" t="str">
        <f>'BASE-2026'!AJ11</f>
        <v>15,38</v>
      </c>
      <c r="G23" s="44" t="s">
        <v>13</v>
      </c>
      <c r="H23" s="49">
        <v>24.17</v>
      </c>
      <c r="I23" s="49" t="s">
        <v>907</v>
      </c>
      <c r="J23" s="49" t="s">
        <v>897</v>
      </c>
      <c r="K23" s="49" t="s">
        <v>938</v>
      </c>
      <c r="L23" s="49" t="s">
        <v>927</v>
      </c>
      <c r="M23" s="49" t="s">
        <v>917</v>
      </c>
      <c r="N23" s="128"/>
      <c r="O23" s="44" t="s">
        <v>13</v>
      </c>
      <c r="P23" s="49" t="str">
        <f>'BASE-2026'!BQ11</f>
        <v>17,55</v>
      </c>
      <c r="Q23" s="49" t="str">
        <f>'BASE-2026'!BR11</f>
        <v>29,30</v>
      </c>
      <c r="R23" s="49" t="str">
        <f>'BASE-2026'!BS11</f>
        <v>41,05</v>
      </c>
      <c r="T23" s="377" t="s">
        <v>13</v>
      </c>
      <c r="U23" s="49">
        <v>15.81</v>
      </c>
      <c r="V23" s="49">
        <v>16.25</v>
      </c>
      <c r="W23" s="49">
        <v>16.68</v>
      </c>
      <c r="X23" s="49">
        <v>17.12</v>
      </c>
      <c r="Y23" s="49">
        <v>17.55</v>
      </c>
    </row>
    <row r="24" spans="2:25" s="30" customFormat="1" ht="12.75" x14ac:dyDescent="0.2">
      <c r="B24" s="293" t="s">
        <v>14</v>
      </c>
      <c r="C24" s="294" t="str">
        <f>'BASE-2026'!AH12</f>
        <v>16,28</v>
      </c>
      <c r="D24" s="294" t="str">
        <f>'BASE-2026'!AI12</f>
        <v>16,62</v>
      </c>
      <c r="E24" s="294" t="str">
        <f>'BASE-2026'!AJ12</f>
        <v>16,96</v>
      </c>
      <c r="G24" s="293" t="s">
        <v>14</v>
      </c>
      <c r="H24" s="294">
        <v>25.68</v>
      </c>
      <c r="I24" s="294" t="s">
        <v>908</v>
      </c>
      <c r="J24" s="294" t="s">
        <v>898</v>
      </c>
      <c r="K24" s="294" t="s">
        <v>939</v>
      </c>
      <c r="L24" s="294" t="s">
        <v>928</v>
      </c>
      <c r="M24" s="294" t="s">
        <v>918</v>
      </c>
      <c r="N24" s="128"/>
      <c r="O24" s="293" t="s">
        <v>14</v>
      </c>
      <c r="P24" s="294" t="str">
        <f>'BASE-2026'!BQ12</f>
        <v>19,20</v>
      </c>
      <c r="Q24" s="294" t="str">
        <f>'BASE-2026'!BR12</f>
        <v>30,95</v>
      </c>
      <c r="R24" s="294" t="str">
        <f>'BASE-2026'!BS12</f>
        <v>42,70</v>
      </c>
      <c r="T24" s="378" t="s">
        <v>14</v>
      </c>
      <c r="U24" s="379">
        <v>17.41</v>
      </c>
      <c r="V24" s="379">
        <v>17.86</v>
      </c>
      <c r="W24" s="379">
        <v>18.3</v>
      </c>
      <c r="X24" s="379">
        <v>18.75</v>
      </c>
      <c r="Y24" s="379">
        <v>19.2</v>
      </c>
    </row>
    <row r="25" spans="2:25" s="30" customFormat="1" ht="12.75" x14ac:dyDescent="0.2">
      <c r="B25" s="44" t="s">
        <v>15</v>
      </c>
      <c r="C25" s="49" t="str">
        <f>'BASE-2026'!AH13</f>
        <v>17,63</v>
      </c>
      <c r="D25" s="49" t="str">
        <f>'BASE-2026'!AI13</f>
        <v>18,00</v>
      </c>
      <c r="E25" s="49" t="str">
        <f>'BASE-2026'!AJ13</f>
        <v>18,36</v>
      </c>
      <c r="G25" s="44" t="s">
        <v>15</v>
      </c>
      <c r="H25" s="49">
        <v>27.03</v>
      </c>
      <c r="I25" s="49" t="s">
        <v>909</v>
      </c>
      <c r="J25" s="49" t="s">
        <v>899</v>
      </c>
      <c r="K25" s="49" t="s">
        <v>940</v>
      </c>
      <c r="L25" s="49" t="s">
        <v>929</v>
      </c>
      <c r="M25" s="49" t="s">
        <v>919</v>
      </c>
      <c r="N25" s="128"/>
      <c r="O25" s="44" t="s">
        <v>15</v>
      </c>
      <c r="P25" s="49" t="str">
        <f>'BASE-2026'!BQ13</f>
        <v>20,85</v>
      </c>
      <c r="Q25" s="49" t="str">
        <f>'BASE-2026'!BR13</f>
        <v>32,60</v>
      </c>
      <c r="R25" s="49" t="str">
        <f>'BASE-2026'!BS13</f>
        <v>44,35</v>
      </c>
      <c r="T25" s="377" t="s">
        <v>15</v>
      </c>
      <c r="U25" s="49">
        <v>18.86</v>
      </c>
      <c r="V25" s="49">
        <v>19.36</v>
      </c>
      <c r="W25" s="49">
        <v>19.850000000000001</v>
      </c>
      <c r="X25" s="49">
        <v>20.350000000000001</v>
      </c>
      <c r="Y25" s="49">
        <v>20.85</v>
      </c>
    </row>
    <row r="26" spans="2:25" s="30" customFormat="1" ht="12.75" x14ac:dyDescent="0.2">
      <c r="B26" s="50"/>
      <c r="C26" s="43"/>
      <c r="D26" s="43"/>
      <c r="E26" s="43"/>
      <c r="G26" s="50"/>
      <c r="H26" s="43"/>
      <c r="I26" s="43"/>
      <c r="J26" s="43"/>
      <c r="K26" s="50"/>
      <c r="L26" s="43"/>
      <c r="M26" s="43"/>
      <c r="N26" s="43"/>
      <c r="O26" s="51"/>
      <c r="P26" s="43"/>
      <c r="Q26" s="43"/>
      <c r="R26" s="58"/>
      <c r="T26" s="51"/>
      <c r="U26" s="43"/>
      <c r="V26" s="43"/>
      <c r="W26" s="380"/>
      <c r="X26" s="381"/>
      <c r="Y26" s="382"/>
    </row>
    <row r="27" spans="2:25" s="30" customFormat="1" ht="12.75" x14ac:dyDescent="0.2">
      <c r="B27" s="52"/>
      <c r="C27" s="43"/>
      <c r="D27" s="43"/>
      <c r="E27" s="43"/>
      <c r="O27" s="51"/>
      <c r="P27" s="52"/>
      <c r="Q27" s="52"/>
      <c r="R27" s="52"/>
      <c r="T27" s="368" t="s">
        <v>23</v>
      </c>
      <c r="U27" s="394" t="s">
        <v>220</v>
      </c>
      <c r="V27" s="395"/>
      <c r="W27" s="396"/>
      <c r="X27" s="43"/>
      <c r="Y27" s="43"/>
    </row>
    <row r="28" spans="2:25" s="30" customFormat="1" ht="12.75" x14ac:dyDescent="0.2">
      <c r="B28" s="51" t="s">
        <v>111</v>
      </c>
      <c r="C28" s="43"/>
      <c r="D28" s="43"/>
      <c r="E28" s="60"/>
      <c r="G28" s="51" t="s">
        <v>206</v>
      </c>
      <c r="H28" s="52"/>
      <c r="I28" s="52"/>
      <c r="J28" s="52"/>
      <c r="K28" s="52"/>
      <c r="L28" s="52"/>
      <c r="M28" s="52"/>
      <c r="N28" s="52"/>
      <c r="O28" s="557" t="s">
        <v>228</v>
      </c>
      <c r="P28" s="557"/>
      <c r="Q28" s="557"/>
      <c r="R28" s="557"/>
      <c r="T28" s="369"/>
      <c r="U28" s="376" t="s">
        <v>215</v>
      </c>
      <c r="V28" s="376" t="s">
        <v>216</v>
      </c>
      <c r="W28" s="376" t="s">
        <v>221</v>
      </c>
      <c r="X28" s="43"/>
      <c r="Y28" s="43"/>
    </row>
    <row r="29" spans="2:25" s="30" customFormat="1" ht="12.75" x14ac:dyDescent="0.2">
      <c r="B29" s="52"/>
      <c r="C29" s="43"/>
      <c r="D29" s="43"/>
      <c r="E29" s="43"/>
      <c r="G29" s="51"/>
      <c r="H29" s="52"/>
      <c r="I29" s="52"/>
      <c r="J29" s="52"/>
      <c r="K29" s="52"/>
      <c r="L29" s="52"/>
      <c r="M29" s="52"/>
      <c r="N29" s="52"/>
      <c r="O29" s="557"/>
      <c r="P29" s="557"/>
      <c r="Q29" s="557"/>
      <c r="R29" s="557"/>
      <c r="T29" s="370"/>
      <c r="U29" s="34" t="s">
        <v>947</v>
      </c>
      <c r="V29" s="34" t="s">
        <v>948</v>
      </c>
      <c r="W29" s="34" t="s">
        <v>949</v>
      </c>
      <c r="X29" s="43"/>
      <c r="Y29" s="43"/>
    </row>
    <row r="30" spans="2:25" s="30" customFormat="1" ht="12.75" customHeight="1" x14ac:dyDescent="0.2">
      <c r="B30" s="52" t="s">
        <v>194</v>
      </c>
      <c r="C30" s="43"/>
      <c r="D30" s="43"/>
      <c r="E30" s="60"/>
      <c r="G30" s="558" t="s">
        <v>223</v>
      </c>
      <c r="H30" s="558"/>
      <c r="I30" s="558"/>
      <c r="J30" s="558"/>
      <c r="K30" s="558"/>
      <c r="L30" s="558"/>
      <c r="M30" s="558"/>
      <c r="N30" s="57"/>
      <c r="O30" s="59"/>
      <c r="P30" s="59"/>
      <c r="Q30" s="59"/>
      <c r="R30" s="59"/>
      <c r="T30" s="377" t="s">
        <v>17</v>
      </c>
      <c r="U30" s="49">
        <v>14.53</v>
      </c>
      <c r="V30" s="49">
        <v>15.07</v>
      </c>
      <c r="W30" s="49">
        <v>15.6</v>
      </c>
      <c r="X30" s="43"/>
      <c r="Y30" s="43"/>
    </row>
    <row r="31" spans="2:25" s="30" customFormat="1" ht="12.75" x14ac:dyDescent="0.2">
      <c r="B31" s="52"/>
      <c r="C31" s="43"/>
      <c r="D31" s="43"/>
      <c r="E31" s="60"/>
      <c r="G31" s="558"/>
      <c r="H31" s="558"/>
      <c r="I31" s="558"/>
      <c r="J31" s="558"/>
      <c r="K31" s="558"/>
      <c r="L31" s="558"/>
      <c r="M31" s="558"/>
      <c r="N31" s="57"/>
      <c r="O31" s="557" t="s">
        <v>229</v>
      </c>
      <c r="P31" s="557"/>
      <c r="Q31" s="557"/>
      <c r="R31" s="557"/>
      <c r="T31" s="378" t="s">
        <v>18</v>
      </c>
      <c r="U31" s="379">
        <v>15.9</v>
      </c>
      <c r="V31" s="379">
        <v>16.52</v>
      </c>
      <c r="W31" s="379">
        <v>17.149999999999999</v>
      </c>
      <c r="X31" s="43"/>
      <c r="Y31" s="43"/>
    </row>
    <row r="32" spans="2:25" s="30" customFormat="1" ht="12.75" customHeight="1" x14ac:dyDescent="0.2">
      <c r="B32" s="52" t="s">
        <v>195</v>
      </c>
      <c r="C32" s="43"/>
      <c r="D32" s="43"/>
      <c r="E32" s="43"/>
      <c r="G32" s="57"/>
      <c r="H32" s="57"/>
      <c r="I32" s="57"/>
      <c r="J32" s="57"/>
      <c r="K32" s="57"/>
      <c r="L32" s="57"/>
      <c r="M32" s="57"/>
      <c r="N32" s="57"/>
      <c r="O32" s="557"/>
      <c r="P32" s="557"/>
      <c r="Q32" s="557"/>
      <c r="R32" s="557"/>
      <c r="T32" s="377" t="s">
        <v>19</v>
      </c>
      <c r="U32" s="49">
        <v>17.93</v>
      </c>
      <c r="V32" s="49">
        <v>18.559999999999999</v>
      </c>
      <c r="W32" s="49">
        <v>19.2</v>
      </c>
      <c r="X32" s="43"/>
      <c r="Y32" s="43"/>
    </row>
    <row r="33" spans="2:25" s="30" customFormat="1" ht="12.75" x14ac:dyDescent="0.2">
      <c r="B33" s="52" t="s">
        <v>196</v>
      </c>
      <c r="C33" s="43"/>
      <c r="D33" s="43"/>
      <c r="E33" s="43"/>
      <c r="G33" s="52" t="s">
        <v>207</v>
      </c>
      <c r="H33" s="53"/>
      <c r="I33" s="53"/>
      <c r="J33" s="53"/>
      <c r="K33" s="53"/>
      <c r="L33" s="53"/>
      <c r="M33" s="52"/>
      <c r="N33" s="52"/>
      <c r="O33" s="54" t="s">
        <v>230</v>
      </c>
      <c r="P33" s="52"/>
      <c r="Q33" s="52"/>
      <c r="R33" s="52"/>
      <c r="T33" s="378" t="s">
        <v>8</v>
      </c>
      <c r="U33" s="379">
        <v>19.41</v>
      </c>
      <c r="V33" s="379">
        <v>20.13</v>
      </c>
      <c r="W33" s="379">
        <v>20.85</v>
      </c>
      <c r="X33" s="43"/>
      <c r="Y33" s="43"/>
    </row>
    <row r="34" spans="2:25" s="30" customFormat="1" ht="12.75" x14ac:dyDescent="0.2">
      <c r="B34" s="52" t="s">
        <v>197</v>
      </c>
      <c r="C34" s="43"/>
      <c r="D34" s="43"/>
      <c r="E34" s="43"/>
      <c r="G34" s="52"/>
      <c r="H34" s="53"/>
      <c r="I34" s="53"/>
      <c r="J34" s="53"/>
      <c r="K34" s="53"/>
      <c r="L34" s="53"/>
      <c r="M34" s="52"/>
      <c r="N34" s="52"/>
      <c r="O34" s="54" t="s">
        <v>231</v>
      </c>
      <c r="P34" s="52"/>
      <c r="Q34" s="52"/>
      <c r="R34" s="52"/>
      <c r="T34" s="377" t="s">
        <v>9</v>
      </c>
      <c r="U34" s="49">
        <v>20.87</v>
      </c>
      <c r="V34" s="49">
        <v>21.68</v>
      </c>
      <c r="W34" s="49">
        <v>22.5</v>
      </c>
      <c r="X34" s="43"/>
      <c r="Y34" s="43"/>
    </row>
    <row r="35" spans="2:25" s="30" customFormat="1" ht="12.75" x14ac:dyDescent="0.2">
      <c r="B35" s="43"/>
      <c r="C35" s="43"/>
      <c r="G35" s="54" t="s">
        <v>208</v>
      </c>
      <c r="H35" s="52"/>
      <c r="I35" s="52"/>
      <c r="J35" s="52"/>
      <c r="K35" s="52"/>
      <c r="L35" s="52"/>
      <c r="M35" s="52"/>
      <c r="N35" s="52"/>
      <c r="O35" s="54" t="s">
        <v>232</v>
      </c>
      <c r="P35" s="52"/>
      <c r="Q35" s="52"/>
      <c r="R35" s="52"/>
      <c r="T35" s="378" t="s">
        <v>10</v>
      </c>
      <c r="U35" s="379">
        <v>22.5</v>
      </c>
      <c r="V35" s="379">
        <v>23.35</v>
      </c>
      <c r="W35" s="379">
        <v>24.2</v>
      </c>
      <c r="X35" s="43"/>
      <c r="Y35" s="43"/>
    </row>
    <row r="36" spans="2:25" s="30" customFormat="1" ht="12.75" x14ac:dyDescent="0.2">
      <c r="G36" s="54" t="s">
        <v>209</v>
      </c>
      <c r="H36" s="52"/>
      <c r="I36" s="52"/>
      <c r="J36" s="52"/>
      <c r="K36" s="52"/>
      <c r="L36" s="52"/>
      <c r="M36" s="52"/>
      <c r="N36" s="52"/>
      <c r="O36" s="43"/>
      <c r="P36" s="43"/>
      <c r="Q36" s="43"/>
      <c r="R36" s="43"/>
      <c r="T36" s="377" t="s">
        <v>11</v>
      </c>
      <c r="U36" s="49">
        <v>23.96</v>
      </c>
      <c r="V36" s="49">
        <v>24.96</v>
      </c>
      <c r="W36" s="49">
        <v>25.95</v>
      </c>
      <c r="X36" s="43"/>
      <c r="Y36" s="43"/>
    </row>
    <row r="37" spans="2:25" s="30" customFormat="1" ht="12.75" x14ac:dyDescent="0.2">
      <c r="G37" s="54" t="s">
        <v>210</v>
      </c>
      <c r="H37" s="52"/>
      <c r="I37" s="52"/>
      <c r="J37" s="52"/>
      <c r="K37" s="52"/>
      <c r="L37" s="52"/>
      <c r="M37" s="52"/>
      <c r="N37" s="52"/>
      <c r="T37" s="378" t="s">
        <v>12</v>
      </c>
      <c r="U37" s="379">
        <v>25.6</v>
      </c>
      <c r="V37" s="379">
        <v>26.63</v>
      </c>
      <c r="W37" s="379">
        <v>27.65</v>
      </c>
      <c r="X37" s="43"/>
      <c r="Y37" s="43"/>
    </row>
    <row r="38" spans="2:25" s="30" customFormat="1" ht="12.75" x14ac:dyDescent="0.2">
      <c r="G38" s="54" t="s">
        <v>211</v>
      </c>
      <c r="H38" s="52"/>
      <c r="I38" s="52"/>
      <c r="J38" s="52"/>
      <c r="K38" s="52"/>
      <c r="L38" s="52"/>
      <c r="M38" s="52"/>
      <c r="N38" s="52"/>
      <c r="T38" s="377" t="s">
        <v>13</v>
      </c>
      <c r="U38" s="49">
        <v>27.07</v>
      </c>
      <c r="V38" s="49">
        <v>28.19</v>
      </c>
      <c r="W38" s="49">
        <v>29.3</v>
      </c>
      <c r="X38" s="43"/>
      <c r="Y38" s="43"/>
    </row>
    <row r="39" spans="2:25" s="30" customFormat="1" ht="12.75" x14ac:dyDescent="0.2">
      <c r="G39" s="54" t="s">
        <v>212</v>
      </c>
      <c r="H39" s="52"/>
      <c r="I39" s="52"/>
      <c r="J39" s="52"/>
      <c r="K39" s="52"/>
      <c r="L39" s="52"/>
      <c r="M39" s="52"/>
      <c r="N39" s="52"/>
      <c r="T39" s="378" t="s">
        <v>14</v>
      </c>
      <c r="U39" s="379">
        <v>28.67</v>
      </c>
      <c r="V39" s="379">
        <v>29.81</v>
      </c>
      <c r="W39" s="379">
        <v>30.95</v>
      </c>
      <c r="X39" s="43"/>
      <c r="Y39" s="43"/>
    </row>
    <row r="40" spans="2:25" s="30" customFormat="1" ht="12.75" x14ac:dyDescent="0.2">
      <c r="G40" s="54" t="s">
        <v>213</v>
      </c>
      <c r="H40" s="52"/>
      <c r="I40" s="52"/>
      <c r="J40" s="52"/>
      <c r="K40" s="52"/>
      <c r="L40" s="52"/>
      <c r="M40" s="52"/>
      <c r="N40" s="52"/>
      <c r="T40" s="377" t="s">
        <v>15</v>
      </c>
      <c r="U40" s="49">
        <v>30.16</v>
      </c>
      <c r="V40" s="49">
        <v>31.38</v>
      </c>
      <c r="W40" s="49">
        <v>32.6</v>
      </c>
      <c r="X40" s="43"/>
      <c r="Y40" s="43"/>
    </row>
    <row r="41" spans="2:25" s="30" customFormat="1" ht="12.75" x14ac:dyDescent="0.2">
      <c r="T41" s="51"/>
      <c r="U41" s="43"/>
      <c r="V41" s="43"/>
      <c r="W41" s="380"/>
      <c r="X41" s="381"/>
      <c r="Y41" s="382"/>
    </row>
    <row r="42" spans="2:25" s="30" customFormat="1" ht="12.75" x14ac:dyDescent="0.2">
      <c r="T42" s="368" t="s">
        <v>23</v>
      </c>
      <c r="U42" s="394" t="s">
        <v>222</v>
      </c>
      <c r="V42" s="395"/>
      <c r="W42" s="396"/>
      <c r="X42" s="43"/>
      <c r="Y42" s="43"/>
    </row>
    <row r="43" spans="2:25" s="30" customFormat="1" ht="12.75" x14ac:dyDescent="0.2">
      <c r="T43" s="369"/>
      <c r="U43" s="376" t="s">
        <v>215</v>
      </c>
      <c r="V43" s="376" t="s">
        <v>216</v>
      </c>
      <c r="W43" s="376" t="s">
        <v>221</v>
      </c>
      <c r="X43" s="43"/>
      <c r="Y43" s="43"/>
    </row>
    <row r="44" spans="2:25" s="30" customFormat="1" ht="12.75" x14ac:dyDescent="0.2">
      <c r="T44" s="370"/>
      <c r="U44" s="34" t="s">
        <v>950</v>
      </c>
      <c r="V44" s="34" t="s">
        <v>951</v>
      </c>
      <c r="W44" s="34" t="s">
        <v>952</v>
      </c>
      <c r="X44" s="43"/>
      <c r="Y44" s="43"/>
    </row>
    <row r="45" spans="2:25" s="30" customFormat="1" ht="12.75" x14ac:dyDescent="0.2">
      <c r="T45" s="377" t="s">
        <v>17</v>
      </c>
      <c r="U45" s="49">
        <v>25.5</v>
      </c>
      <c r="V45" s="49">
        <v>26.42</v>
      </c>
      <c r="W45" s="49">
        <v>27.35</v>
      </c>
      <c r="X45" s="43"/>
      <c r="Y45" s="43"/>
    </row>
    <row r="46" spans="2:25" s="30" customFormat="1" ht="12.75" x14ac:dyDescent="0.2">
      <c r="T46" s="378" t="s">
        <v>18</v>
      </c>
      <c r="U46" s="379">
        <v>26.86</v>
      </c>
      <c r="V46" s="379">
        <v>27.88</v>
      </c>
      <c r="W46" s="379">
        <v>28.9</v>
      </c>
      <c r="X46" s="43"/>
      <c r="Y46" s="43"/>
    </row>
    <row r="47" spans="2:25" s="30" customFormat="1" ht="12.75" x14ac:dyDescent="0.2">
      <c r="T47" s="377" t="s">
        <v>19</v>
      </c>
      <c r="U47" s="49">
        <v>28.89</v>
      </c>
      <c r="V47" s="49">
        <v>29.92</v>
      </c>
      <c r="W47" s="49">
        <v>30.95</v>
      </c>
      <c r="X47" s="43"/>
      <c r="Y47" s="43"/>
    </row>
    <row r="48" spans="2:25" s="30" customFormat="1" ht="12.75" x14ac:dyDescent="0.2">
      <c r="T48" s="378" t="s">
        <v>8</v>
      </c>
      <c r="U48" s="379">
        <v>30.38</v>
      </c>
      <c r="V48" s="379">
        <v>31.49</v>
      </c>
      <c r="W48" s="379">
        <v>32.6</v>
      </c>
      <c r="X48" s="43"/>
      <c r="Y48" s="43"/>
    </row>
    <row r="49" spans="20:25" s="30" customFormat="1" ht="12.75" x14ac:dyDescent="0.2">
      <c r="T49" s="377" t="s">
        <v>9</v>
      </c>
      <c r="U49" s="49">
        <v>31.83</v>
      </c>
      <c r="V49" s="49">
        <v>33.04</v>
      </c>
      <c r="W49" s="49">
        <v>34.25</v>
      </c>
      <c r="X49" s="43"/>
      <c r="Y49" s="43"/>
    </row>
    <row r="50" spans="20:25" s="30" customFormat="1" ht="12.75" x14ac:dyDescent="0.2">
      <c r="T50" s="378" t="s">
        <v>10</v>
      </c>
      <c r="U50" s="379">
        <v>33.46</v>
      </c>
      <c r="V50" s="379">
        <v>34.71</v>
      </c>
      <c r="W50" s="379">
        <v>35.950000000000003</v>
      </c>
      <c r="X50" s="43"/>
      <c r="Y50" s="43"/>
    </row>
    <row r="51" spans="20:25" s="30" customFormat="1" ht="12.75" x14ac:dyDescent="0.2">
      <c r="T51" s="377" t="s">
        <v>11</v>
      </c>
      <c r="U51" s="49">
        <v>34.93</v>
      </c>
      <c r="V51" s="49">
        <v>36.32</v>
      </c>
      <c r="W51" s="49">
        <v>37.700000000000003</v>
      </c>
      <c r="X51" s="43"/>
      <c r="Y51" s="43"/>
    </row>
    <row r="52" spans="20:25" s="30" customFormat="1" ht="12.75" x14ac:dyDescent="0.2">
      <c r="T52" s="378" t="s">
        <v>12</v>
      </c>
      <c r="U52" s="379">
        <v>36.57</v>
      </c>
      <c r="V52" s="379">
        <v>37.979999999999997</v>
      </c>
      <c r="W52" s="379">
        <v>39.4</v>
      </c>
      <c r="X52" s="43"/>
      <c r="Y52" s="43"/>
    </row>
    <row r="53" spans="20:25" s="30" customFormat="1" ht="12.75" x14ac:dyDescent="0.2">
      <c r="T53" s="377" t="s">
        <v>13</v>
      </c>
      <c r="U53" s="49">
        <v>38.04</v>
      </c>
      <c r="V53" s="49">
        <v>39.54</v>
      </c>
      <c r="W53" s="49">
        <v>41.05</v>
      </c>
      <c r="X53" s="43"/>
      <c r="Y53" s="43"/>
    </row>
    <row r="54" spans="20:25" s="30" customFormat="1" ht="12.75" x14ac:dyDescent="0.2">
      <c r="T54" s="378" t="s">
        <v>14</v>
      </c>
      <c r="U54" s="379">
        <v>39.64</v>
      </c>
      <c r="V54" s="379">
        <v>41.17</v>
      </c>
      <c r="W54" s="379">
        <v>42.7</v>
      </c>
      <c r="X54" s="43"/>
      <c r="Y54" s="43"/>
    </row>
    <row r="55" spans="20:25" s="30" customFormat="1" ht="12.75" x14ac:dyDescent="0.2">
      <c r="T55" s="377" t="s">
        <v>15</v>
      </c>
      <c r="U55" s="49">
        <v>41.12</v>
      </c>
      <c r="V55" s="49">
        <v>42.74</v>
      </c>
      <c r="W55" s="49">
        <v>44.35</v>
      </c>
      <c r="X55" s="43"/>
      <c r="Y55" s="43"/>
    </row>
    <row r="56" spans="20:25" s="30" customFormat="1" ht="12.75" x14ac:dyDescent="0.2">
      <c r="T56" s="383"/>
      <c r="U56" s="384"/>
      <c r="V56" s="384"/>
      <c r="W56" s="43"/>
      <c r="X56" s="383"/>
      <c r="Y56" s="43"/>
    </row>
    <row r="57" spans="20:25" s="30" customFormat="1" ht="12.75" x14ac:dyDescent="0.2">
      <c r="T57" s="51" t="s">
        <v>953</v>
      </c>
      <c r="U57" s="385"/>
      <c r="V57" s="385"/>
      <c r="W57" s="385"/>
      <c r="X57" s="385"/>
      <c r="Y57" s="385"/>
    </row>
    <row r="58" spans="20:25" s="30" customFormat="1" ht="12.75" x14ac:dyDescent="0.2">
      <c r="T58" s="51"/>
      <c r="U58" s="385"/>
      <c r="V58" s="385"/>
      <c r="W58" s="385"/>
      <c r="X58" s="385"/>
      <c r="Y58" s="385"/>
    </row>
    <row r="59" spans="20:25" s="30" customFormat="1" ht="12.75" x14ac:dyDescent="0.2">
      <c r="T59" s="385" t="s">
        <v>954</v>
      </c>
      <c r="U59" s="385"/>
      <c r="V59" s="385"/>
      <c r="W59" s="385"/>
      <c r="X59" s="385"/>
      <c r="Y59" s="386"/>
    </row>
    <row r="60" spans="20:25" s="30" customFormat="1" ht="12.75" x14ac:dyDescent="0.2">
      <c r="T60" s="387"/>
      <c r="U60" s="387"/>
      <c r="V60" s="387"/>
      <c r="W60" s="387"/>
      <c r="X60" s="387"/>
      <c r="Y60" s="387"/>
    </row>
    <row r="61" spans="20:25" s="30" customFormat="1" ht="12.75" x14ac:dyDescent="0.2">
      <c r="T61" s="385" t="s">
        <v>955</v>
      </c>
      <c r="U61" s="385"/>
      <c r="V61" s="385"/>
      <c r="W61" s="385"/>
      <c r="X61" s="385"/>
      <c r="Y61" s="388"/>
    </row>
    <row r="62" spans="20:25" s="30" customFormat="1" ht="12.75" x14ac:dyDescent="0.2">
      <c r="T62" s="385"/>
      <c r="U62" s="385"/>
      <c r="V62" s="385"/>
      <c r="W62" s="385"/>
      <c r="X62" s="385"/>
      <c r="Y62" s="388"/>
    </row>
    <row r="63" spans="20:25" s="30" customFormat="1" ht="12.75" x14ac:dyDescent="0.2">
      <c r="T63" s="389" t="s">
        <v>956</v>
      </c>
      <c r="U63" s="390"/>
      <c r="V63" s="390"/>
      <c r="W63" s="391"/>
      <c r="X63" s="391"/>
      <c r="Y63" s="392"/>
    </row>
    <row r="64" spans="20:25" s="30" customFormat="1" ht="12.75" x14ac:dyDescent="0.2">
      <c r="T64" s="389" t="s">
        <v>957</v>
      </c>
      <c r="U64" s="390"/>
      <c r="V64" s="390"/>
      <c r="W64" s="391"/>
      <c r="X64" s="391"/>
      <c r="Y64" s="392"/>
    </row>
    <row r="65" spans="20:25" s="30" customFormat="1" ht="12.75" x14ac:dyDescent="0.2">
      <c r="T65" s="389" t="s">
        <v>958</v>
      </c>
      <c r="U65" s="390"/>
      <c r="V65" s="390"/>
      <c r="W65" s="391"/>
      <c r="X65" s="391"/>
      <c r="Y65" s="392"/>
    </row>
    <row r="66" spans="20:25" s="30" customFormat="1" ht="12.75" x14ac:dyDescent="0.2">
      <c r="T66" s="389" t="s">
        <v>959</v>
      </c>
      <c r="U66" s="390"/>
      <c r="V66" s="390"/>
      <c r="W66" s="391"/>
      <c r="X66" s="391"/>
      <c r="Y66" s="392"/>
    </row>
    <row r="67" spans="20:25" s="30" customFormat="1" ht="12.75" x14ac:dyDescent="0.2">
      <c r="T67" s="389" t="s">
        <v>960</v>
      </c>
      <c r="U67" s="390"/>
      <c r="V67" s="390"/>
      <c r="W67" s="391"/>
      <c r="X67" s="391"/>
      <c r="Y67" s="392"/>
    </row>
    <row r="68" spans="20:25" s="30" customFormat="1" ht="12.75" x14ac:dyDescent="0.2">
      <c r="T68" s="389" t="s">
        <v>961</v>
      </c>
      <c r="U68" s="390"/>
      <c r="V68" s="390"/>
      <c r="W68" s="391"/>
      <c r="X68" s="391"/>
      <c r="Y68" s="392"/>
    </row>
    <row r="69" spans="20:25" s="30" customFormat="1" ht="12.75" x14ac:dyDescent="0.2">
      <c r="T69" s="389" t="s">
        <v>962</v>
      </c>
      <c r="U69" s="390"/>
      <c r="V69" s="390"/>
      <c r="W69" s="391"/>
      <c r="X69" s="391"/>
      <c r="Y69" s="392"/>
    </row>
    <row r="70" spans="20:25" s="30" customFormat="1" ht="12.75" x14ac:dyDescent="0.2">
      <c r="T70" s="389" t="s">
        <v>963</v>
      </c>
      <c r="U70" s="390"/>
      <c r="V70" s="390"/>
      <c r="W70" s="391"/>
      <c r="X70" s="391"/>
      <c r="Y70" s="392"/>
    </row>
    <row r="71" spans="20:25" s="30" customFormat="1" ht="12.75" x14ac:dyDescent="0.2">
      <c r="T71" s="389" t="s">
        <v>964</v>
      </c>
      <c r="U71" s="390"/>
      <c r="V71" s="390"/>
      <c r="W71" s="391"/>
      <c r="X71" s="391"/>
      <c r="Y71" s="392"/>
    </row>
    <row r="72" spans="20:25" s="30" customFormat="1" ht="12.75" x14ac:dyDescent="0.2">
      <c r="T72" s="389" t="s">
        <v>965</v>
      </c>
      <c r="U72" s="390"/>
      <c r="V72" s="390"/>
      <c r="W72" s="391"/>
      <c r="X72" s="391"/>
      <c r="Y72" s="392"/>
    </row>
    <row r="73" spans="20:25" s="30" customFormat="1" ht="12.75" x14ac:dyDescent="0.2">
      <c r="T73" s="389" t="s">
        <v>966</v>
      </c>
      <c r="U73" s="390"/>
      <c r="V73" s="390"/>
      <c r="W73" s="391"/>
      <c r="X73" s="391"/>
      <c r="Y73" s="392"/>
    </row>
    <row r="74" spans="20:25" s="30" customFormat="1" ht="12.75" x14ac:dyDescent="0.2">
      <c r="T74" s="43"/>
      <c r="U74" s="43"/>
      <c r="V74" s="43"/>
      <c r="W74" s="43"/>
      <c r="X74" s="43"/>
      <c r="Y74" s="43"/>
    </row>
    <row r="75" spans="20:25" s="30" customFormat="1" ht="12.75" x14ac:dyDescent="0.2"/>
    <row r="76" spans="20:25" s="30" customFormat="1" ht="12.75" x14ac:dyDescent="0.2"/>
    <row r="77" spans="20:25" s="30" customFormat="1" ht="12.75" x14ac:dyDescent="0.2"/>
    <row r="78" spans="20:25" s="30" customFormat="1" ht="12.75" x14ac:dyDescent="0.2"/>
    <row r="79" spans="20:25" s="30" customFormat="1" ht="12.75" x14ac:dyDescent="0.2"/>
    <row r="80" spans="20:25" s="30" customFormat="1" ht="12.75" x14ac:dyDescent="0.2"/>
    <row r="81" s="30" customFormat="1" ht="12.75" x14ac:dyDescent="0.2"/>
    <row r="82" s="30" customFormat="1" ht="12.75" x14ac:dyDescent="0.2"/>
    <row r="83" s="30" customFormat="1" ht="12.75" x14ac:dyDescent="0.2"/>
    <row r="84" s="30" customFormat="1" ht="12.75" x14ac:dyDescent="0.2"/>
    <row r="85" s="30" customFormat="1" ht="12.75" x14ac:dyDescent="0.2"/>
    <row r="86" s="30" customFormat="1" ht="12.75" x14ac:dyDescent="0.2"/>
    <row r="87" s="30" customFormat="1" ht="12.75" x14ac:dyDescent="0.2"/>
    <row r="88" s="30" customFormat="1" ht="12.75" x14ac:dyDescent="0.2"/>
    <row r="89" s="30" customFormat="1" ht="12.75" x14ac:dyDescent="0.2"/>
    <row r="90" s="30" customFormat="1" ht="12.75" x14ac:dyDescent="0.2"/>
    <row r="91" s="30" customFormat="1" ht="12.75" x14ac:dyDescent="0.2"/>
    <row r="92" s="30" customFormat="1" ht="12.75" x14ac:dyDescent="0.2"/>
    <row r="93" s="30" customFormat="1" ht="12.75" x14ac:dyDescent="0.2"/>
    <row r="94" s="30" customFormat="1" ht="12.75" x14ac:dyDescent="0.2"/>
    <row r="95" s="30" customFormat="1" ht="12.75" x14ac:dyDescent="0.2"/>
    <row r="96" s="30" customFormat="1" ht="12.75" x14ac:dyDescent="0.2"/>
    <row r="97" s="30" customFormat="1" ht="12.75" x14ac:dyDescent="0.2"/>
  </sheetData>
  <sheetProtection algorithmName="SHA-512" hashValue="zpRys+98ZyFwfJoaQ0521iai3EqaL+IZbpyUyH7mCu7VfOW+djCN8oBAIHJv/hYf4b49I4/KLBHzn1yFB5by9w==" saltValue="PE5q/LU9aFYKqBJhC6uQsA==" spinCount="100000" sheet="1" objects="1" scenarios="1"/>
  <mergeCells count="17">
    <mergeCell ref="B8:E8"/>
    <mergeCell ref="G8:M8"/>
    <mergeCell ref="O8:R8"/>
    <mergeCell ref="P12:R12"/>
    <mergeCell ref="O28:R29"/>
    <mergeCell ref="O31:R32"/>
    <mergeCell ref="G30:M31"/>
    <mergeCell ref="B9:E9"/>
    <mergeCell ref="B10:E10"/>
    <mergeCell ref="B12:B14"/>
    <mergeCell ref="C12:E12"/>
    <mergeCell ref="H12:J12"/>
    <mergeCell ref="K12:M12"/>
    <mergeCell ref="G12:G14"/>
    <mergeCell ref="G9:M9"/>
    <mergeCell ref="O12:O14"/>
    <mergeCell ref="O9:R9"/>
  </mergeCells>
  <conditionalFormatting sqref="C15:E25">
    <cfRule type="cellIs" dxfId="11" priority="11" stopIfTrue="1" operator="lessThan">
      <formula>#REF!</formula>
    </cfRule>
  </conditionalFormatting>
  <conditionalFormatting sqref="H15:N25">
    <cfRule type="cellIs" dxfId="10" priority="10" stopIfTrue="1" operator="lessThan">
      <formula>#REF!</formula>
    </cfRule>
  </conditionalFormatting>
  <conditionalFormatting sqref="P15:R25">
    <cfRule type="cellIs" dxfId="9" priority="4" stopIfTrue="1" operator="lessThan">
      <formula>#REF!</formula>
    </cfRule>
  </conditionalFormatting>
  <conditionalFormatting sqref="U15:Y25">
    <cfRule type="cellIs" dxfId="8" priority="3" stopIfTrue="1" operator="lessThan">
      <formula>#REF!</formula>
    </cfRule>
  </conditionalFormatting>
  <conditionalFormatting sqref="U30:W40">
    <cfRule type="cellIs" dxfId="7" priority="2" stopIfTrue="1" operator="lessThan">
      <formula>#REF!</formula>
    </cfRule>
  </conditionalFormatting>
  <conditionalFormatting sqref="U45:W55">
    <cfRule type="cellIs" dxfId="6" priority="1" stopIfTrue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orientation="portrait" r:id="rId1"/>
  <ignoredErrors>
    <ignoredError sqref="J15:J25 I15:I25 M15:M25 L15:L25 K15:K25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'BASE-2026'!$A$2:$A$17</xm:f>
          </x14:formula1>
          <xm:sqref>P5 H5 C5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6:H94"/>
  <sheetViews>
    <sheetView showGridLines="0" workbookViewId="0">
      <selection activeCell="H32" sqref="H32"/>
    </sheetView>
  </sheetViews>
  <sheetFormatPr defaultColWidth="9.140625" defaultRowHeight="14.25" x14ac:dyDescent="0.2"/>
  <cols>
    <col min="1" max="1" width="9.140625" style="1"/>
    <col min="2" max="2" width="26.85546875" style="1" customWidth="1"/>
    <col min="3" max="3" width="21.42578125" style="1" customWidth="1"/>
    <col min="4" max="4" width="7.85546875" style="1" customWidth="1"/>
    <col min="5" max="5" width="19.7109375" style="1" customWidth="1"/>
    <col min="6" max="6" width="18" style="1" customWidth="1"/>
    <col min="7" max="8" width="8.7109375" style="1" bestFit="1" customWidth="1"/>
    <col min="9" max="11" width="9.140625" style="1"/>
    <col min="12" max="12" width="18.140625" style="1" bestFit="1" customWidth="1"/>
    <col min="13" max="16384" width="9.140625" style="1"/>
  </cols>
  <sheetData>
    <row r="6" spans="2:8" ht="15" x14ac:dyDescent="0.25">
      <c r="B6" s="21" t="s">
        <v>2</v>
      </c>
      <c r="C6" s="295" t="s">
        <v>0</v>
      </c>
    </row>
    <row r="7" spans="2:8" ht="15" x14ac:dyDescent="0.2">
      <c r="C7" s="6"/>
      <c r="D7" s="6"/>
    </row>
    <row r="8" spans="2:8" x14ac:dyDescent="0.2">
      <c r="B8" s="55"/>
      <c r="D8" s="55"/>
      <c r="F8" s="7"/>
      <c r="G8" s="11"/>
    </row>
    <row r="9" spans="2:8" ht="15" x14ac:dyDescent="0.2">
      <c r="B9" s="5" t="s">
        <v>247</v>
      </c>
      <c r="C9" s="6"/>
      <c r="E9" s="526" t="s">
        <v>248</v>
      </c>
      <c r="F9" s="526"/>
      <c r="G9" s="5"/>
      <c r="H9" s="5"/>
    </row>
    <row r="10" spans="2:8" ht="15" x14ac:dyDescent="0.25">
      <c r="B10" s="527" t="str">
        <f>CONCATENATE("PACOTE ",$C$6)</f>
        <v>PACOTE PLATINUM</v>
      </c>
      <c r="C10" s="527"/>
      <c r="E10" s="527" t="str">
        <f>CONCATENATE("PACOTE ",$C$6)</f>
        <v>PACOTE PLATINUM</v>
      </c>
      <c r="F10" s="527"/>
      <c r="G10" s="202"/>
      <c r="H10" s="202"/>
    </row>
    <row r="11" spans="2:8" s="30" customFormat="1" ht="12.75" x14ac:dyDescent="0.2">
      <c r="B11" s="559"/>
      <c r="C11" s="559"/>
      <c r="D11" s="56"/>
      <c r="E11" s="559"/>
      <c r="F11" s="559"/>
      <c r="G11" s="559"/>
      <c r="H11" s="559"/>
    </row>
    <row r="12" spans="2:8" s="30" customFormat="1" ht="12.75" x14ac:dyDescent="0.2">
      <c r="B12" s="9" t="s">
        <v>3</v>
      </c>
      <c r="C12" s="7" t="s">
        <v>605</v>
      </c>
      <c r="E12" s="9" t="s">
        <v>3</v>
      </c>
      <c r="F12" s="7" t="s">
        <v>605</v>
      </c>
    </row>
    <row r="13" spans="2:8" s="30" customFormat="1" ht="12.75" x14ac:dyDescent="0.2">
      <c r="B13" s="25" t="s">
        <v>245</v>
      </c>
      <c r="C13" s="25" t="s">
        <v>246</v>
      </c>
      <c r="E13" s="25" t="s">
        <v>23</v>
      </c>
      <c r="F13" s="25" t="s">
        <v>1</v>
      </c>
    </row>
    <row r="14" spans="2:8" s="30" customFormat="1" ht="12.75" x14ac:dyDescent="0.2">
      <c r="B14" s="26" t="s">
        <v>17</v>
      </c>
      <c r="C14" s="27">
        <f>'BASE-2026'!BV3</f>
        <v>3.85</v>
      </c>
      <c r="E14" s="26" t="s">
        <v>17</v>
      </c>
      <c r="F14" s="27">
        <f>'BASE-2026'!BY3</f>
        <v>3.85</v>
      </c>
    </row>
    <row r="15" spans="2:8" s="30" customFormat="1" ht="12.75" x14ac:dyDescent="0.2">
      <c r="B15" s="296" t="s">
        <v>18</v>
      </c>
      <c r="C15" s="283">
        <f>'BASE-2026'!BV4</f>
        <v>5.4</v>
      </c>
    </row>
    <row r="16" spans="2:8" s="30" customFormat="1" ht="12.75" x14ac:dyDescent="0.2">
      <c r="B16" s="26" t="s">
        <v>19</v>
      </c>
      <c r="C16" s="27">
        <f>'BASE-2026'!BV5</f>
        <v>7.45</v>
      </c>
      <c r="E16" s="286" t="s">
        <v>280</v>
      </c>
    </row>
    <row r="17" spans="2:6" s="30" customFormat="1" ht="12.75" x14ac:dyDescent="0.2">
      <c r="B17" s="296" t="s">
        <v>8</v>
      </c>
      <c r="C17" s="283">
        <f>'BASE-2026'!BV6</f>
        <v>9.1</v>
      </c>
      <c r="E17" s="286">
        <v>12033</v>
      </c>
      <c r="F17" s="30" t="s">
        <v>402</v>
      </c>
    </row>
    <row r="18" spans="2:6" s="30" customFormat="1" ht="12.75" x14ac:dyDescent="0.2">
      <c r="B18" s="26" t="s">
        <v>9</v>
      </c>
      <c r="C18" s="27">
        <f>'BASE-2026'!BV7</f>
        <v>10.75</v>
      </c>
    </row>
    <row r="19" spans="2:6" s="30" customFormat="1" ht="12.75" x14ac:dyDescent="0.2">
      <c r="B19" s="296" t="s">
        <v>10</v>
      </c>
      <c r="C19" s="283">
        <f>'BASE-2026'!BV8</f>
        <v>12.45</v>
      </c>
    </row>
    <row r="20" spans="2:6" s="30" customFormat="1" ht="12.75" x14ac:dyDescent="0.2">
      <c r="B20" s="26" t="s">
        <v>11</v>
      </c>
      <c r="C20" s="27">
        <f>'BASE-2026'!BV9</f>
        <v>14.2</v>
      </c>
    </row>
    <row r="21" spans="2:6" s="30" customFormat="1" ht="12.75" x14ac:dyDescent="0.2">
      <c r="B21" s="296" t="s">
        <v>12</v>
      </c>
      <c r="C21" s="283">
        <f>'BASE-2026'!BV10</f>
        <v>15.9</v>
      </c>
    </row>
    <row r="22" spans="2:6" s="30" customFormat="1" ht="12.75" x14ac:dyDescent="0.2">
      <c r="B22" s="26" t="s">
        <v>13</v>
      </c>
      <c r="C22" s="27">
        <f>'BASE-2026'!BV11</f>
        <v>17.55</v>
      </c>
    </row>
    <row r="23" spans="2:6" s="30" customFormat="1" ht="12.75" x14ac:dyDescent="0.2">
      <c r="B23" s="296" t="s">
        <v>14</v>
      </c>
      <c r="C23" s="283">
        <f>'BASE-2026'!BV12</f>
        <v>19.2</v>
      </c>
    </row>
    <row r="24" spans="2:6" s="30" customFormat="1" ht="12.75" x14ac:dyDescent="0.2">
      <c r="B24" s="26" t="s">
        <v>15</v>
      </c>
      <c r="C24" s="27">
        <f>'BASE-2026'!BV13</f>
        <v>20.85</v>
      </c>
    </row>
    <row r="25" spans="2:6" s="30" customFormat="1" ht="12.75" x14ac:dyDescent="0.2">
      <c r="B25" s="65"/>
      <c r="C25" s="65"/>
    </row>
    <row r="26" spans="2:6" s="30" customFormat="1" ht="15" customHeight="1" x14ac:dyDescent="0.2">
      <c r="B26" s="65"/>
      <c r="C26" s="65"/>
    </row>
    <row r="27" spans="2:6" s="30" customFormat="1" ht="12.75" customHeight="1" x14ac:dyDescent="0.2">
      <c r="B27" s="30" t="s">
        <v>249</v>
      </c>
    </row>
    <row r="28" spans="2:6" s="30" customFormat="1" ht="12.75" customHeight="1" x14ac:dyDescent="0.2">
      <c r="B28" s="30" t="s">
        <v>250</v>
      </c>
    </row>
    <row r="29" spans="2:6" s="30" customFormat="1" ht="12.75" x14ac:dyDescent="0.2"/>
    <row r="30" spans="2:6" s="30" customFormat="1" ht="12.75" x14ac:dyDescent="0.2"/>
    <row r="31" spans="2:6" s="30" customFormat="1" ht="12.75" x14ac:dyDescent="0.2"/>
    <row r="32" spans="2:6" s="30" customFormat="1" ht="12.75" x14ac:dyDescent="0.2"/>
    <row r="33" s="30" customFormat="1" ht="12.75" x14ac:dyDescent="0.2"/>
    <row r="34" s="30" customFormat="1" ht="12.75" x14ac:dyDescent="0.2"/>
    <row r="35" s="30" customFormat="1" ht="12.75" x14ac:dyDescent="0.2"/>
    <row r="36" s="30" customFormat="1" ht="12.75" x14ac:dyDescent="0.2"/>
    <row r="37" s="30" customFormat="1" ht="12.75" x14ac:dyDescent="0.2"/>
    <row r="38" s="30" customFormat="1" ht="12.75" x14ac:dyDescent="0.2"/>
    <row r="39" s="30" customFormat="1" ht="12.75" x14ac:dyDescent="0.2"/>
    <row r="40" s="30" customFormat="1" ht="12.75" x14ac:dyDescent="0.2"/>
    <row r="41" s="30" customFormat="1" ht="12.75" x14ac:dyDescent="0.2"/>
    <row r="42" s="30" customFormat="1" ht="12.75" x14ac:dyDescent="0.2"/>
    <row r="43" s="30" customFormat="1" ht="12.75" x14ac:dyDescent="0.2"/>
    <row r="44" s="30" customFormat="1" ht="12.75" x14ac:dyDescent="0.2"/>
    <row r="45" s="30" customFormat="1" ht="12.75" x14ac:dyDescent="0.2"/>
    <row r="46" s="30" customFormat="1" ht="12.75" x14ac:dyDescent="0.2"/>
    <row r="47" s="30" customFormat="1" ht="12.75" x14ac:dyDescent="0.2"/>
    <row r="48" s="30" customFormat="1" ht="12.75" x14ac:dyDescent="0.2"/>
    <row r="49" s="30" customFormat="1" ht="12.75" x14ac:dyDescent="0.2"/>
    <row r="50" s="30" customFormat="1" ht="12.75" x14ac:dyDescent="0.2"/>
    <row r="51" s="30" customFormat="1" ht="12.75" x14ac:dyDescent="0.2"/>
    <row r="52" s="30" customFormat="1" ht="12.75" x14ac:dyDescent="0.2"/>
    <row r="53" s="30" customFormat="1" ht="12.75" x14ac:dyDescent="0.2"/>
    <row r="54" s="30" customFormat="1" ht="12.75" x14ac:dyDescent="0.2"/>
    <row r="55" s="30" customFormat="1" ht="12.75" x14ac:dyDescent="0.2"/>
    <row r="56" s="30" customFormat="1" ht="12.75" x14ac:dyDescent="0.2"/>
    <row r="57" s="30" customFormat="1" ht="12.75" x14ac:dyDescent="0.2"/>
    <row r="58" s="30" customFormat="1" ht="12.75" x14ac:dyDescent="0.2"/>
    <row r="59" s="30" customFormat="1" ht="12.75" x14ac:dyDescent="0.2"/>
    <row r="60" s="30" customFormat="1" ht="12.75" x14ac:dyDescent="0.2"/>
    <row r="61" s="30" customFormat="1" ht="12.75" x14ac:dyDescent="0.2"/>
    <row r="62" s="30" customFormat="1" ht="12.75" x14ac:dyDescent="0.2"/>
    <row r="63" s="30" customFormat="1" ht="12.75" x14ac:dyDescent="0.2"/>
    <row r="64" s="30" customFormat="1" ht="12.75" x14ac:dyDescent="0.2"/>
    <row r="65" s="30" customFormat="1" ht="12.75" x14ac:dyDescent="0.2"/>
    <row r="66" s="30" customFormat="1" ht="12.75" x14ac:dyDescent="0.2"/>
    <row r="67" s="30" customFormat="1" ht="12.75" x14ac:dyDescent="0.2"/>
    <row r="68" s="30" customFormat="1" ht="12.75" x14ac:dyDescent="0.2"/>
    <row r="69" s="30" customFormat="1" ht="12.75" x14ac:dyDescent="0.2"/>
    <row r="70" s="30" customFormat="1" ht="12.75" x14ac:dyDescent="0.2"/>
    <row r="71" s="30" customFormat="1" ht="12.75" x14ac:dyDescent="0.2"/>
    <row r="72" s="30" customFormat="1" ht="12.75" x14ac:dyDescent="0.2"/>
    <row r="73" s="30" customFormat="1" ht="12.75" x14ac:dyDescent="0.2"/>
    <row r="74" s="30" customFormat="1" ht="12.75" x14ac:dyDescent="0.2"/>
    <row r="75" s="30" customFormat="1" ht="12.75" x14ac:dyDescent="0.2"/>
    <row r="76" s="30" customFormat="1" ht="12.75" x14ac:dyDescent="0.2"/>
    <row r="77" s="30" customFormat="1" ht="12.75" x14ac:dyDescent="0.2"/>
    <row r="78" s="30" customFormat="1" ht="12.75" x14ac:dyDescent="0.2"/>
    <row r="79" s="30" customFormat="1" ht="12.75" x14ac:dyDescent="0.2"/>
    <row r="80" s="30" customFormat="1" ht="12.75" x14ac:dyDescent="0.2"/>
    <row r="81" spans="2:3" s="30" customFormat="1" ht="12.75" x14ac:dyDescent="0.2"/>
    <row r="82" spans="2:3" s="30" customFormat="1" ht="12.75" x14ac:dyDescent="0.2"/>
    <row r="83" spans="2:3" s="30" customFormat="1" ht="12.75" x14ac:dyDescent="0.2"/>
    <row r="84" spans="2:3" s="30" customFormat="1" ht="12.75" x14ac:dyDescent="0.2"/>
    <row r="85" spans="2:3" s="30" customFormat="1" ht="12.75" x14ac:dyDescent="0.2"/>
    <row r="86" spans="2:3" s="30" customFormat="1" ht="12.75" x14ac:dyDescent="0.2"/>
    <row r="87" spans="2:3" s="30" customFormat="1" ht="12.75" x14ac:dyDescent="0.2"/>
    <row r="88" spans="2:3" s="30" customFormat="1" ht="12.75" x14ac:dyDescent="0.2"/>
    <row r="89" spans="2:3" s="30" customFormat="1" ht="12.75" x14ac:dyDescent="0.2"/>
    <row r="90" spans="2:3" s="30" customFormat="1" ht="12.75" x14ac:dyDescent="0.2"/>
    <row r="91" spans="2:3" s="30" customFormat="1" ht="12.75" x14ac:dyDescent="0.2"/>
    <row r="92" spans="2:3" s="30" customFormat="1" ht="12.75" x14ac:dyDescent="0.2"/>
    <row r="93" spans="2:3" s="30" customFormat="1" x14ac:dyDescent="0.2">
      <c r="B93" s="1"/>
      <c r="C93" s="1"/>
    </row>
    <row r="94" spans="2:3" s="30" customFormat="1" x14ac:dyDescent="0.2">
      <c r="B94" s="1"/>
      <c r="C94" s="1"/>
    </row>
  </sheetData>
  <sheetProtection algorithmName="SHA-512" hashValue="BGkN0owJa7g85No30jcChaERNPM4eaFfEuZm4TdLeiBJNMNLaWtpSFk1ZjzYzy2wp41ERSoS6jPeM0YPMiaYHg==" saltValue="T27o9vZfEWoBIL+L4ekqGA==" spinCount="100000" sheet="1" objects="1" scenarios="1"/>
  <mergeCells count="5">
    <mergeCell ref="E10:F10"/>
    <mergeCell ref="E9:F9"/>
    <mergeCell ref="E11:H11"/>
    <mergeCell ref="B11:C11"/>
    <mergeCell ref="B10:C10"/>
  </mergeCells>
  <conditionalFormatting sqref="C14:C24">
    <cfRule type="cellIs" dxfId="5" priority="1" stopIfTrue="1" operator="lessThan">
      <formula>#REF!</formula>
    </cfRule>
  </conditionalFormatting>
  <conditionalFormatting sqref="F14">
    <cfRule type="cellIs" dxfId="4" priority="6" stopIfTrue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'BASE-2026'!$A$2:$A$17</xm:f>
          </x14:formula1>
          <xm:sqref>C6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7:F96"/>
  <sheetViews>
    <sheetView showGridLines="0" workbookViewId="0">
      <selection activeCell="L33" sqref="L33"/>
    </sheetView>
  </sheetViews>
  <sheetFormatPr defaultColWidth="9.140625" defaultRowHeight="14.25" x14ac:dyDescent="0.2"/>
  <cols>
    <col min="1" max="1" width="9.140625" style="1"/>
    <col min="2" max="2" width="26.85546875" style="1" customWidth="1"/>
    <col min="3" max="3" width="20.42578125" style="1" customWidth="1"/>
    <col min="4" max="4" width="7.85546875" style="1" customWidth="1"/>
    <col min="5" max="5" width="29.7109375" style="1" customWidth="1"/>
    <col min="6" max="6" width="18" style="1" customWidth="1"/>
    <col min="7" max="7" width="9.140625" style="1"/>
    <col min="8" max="8" width="19.7109375" style="1" bestFit="1" customWidth="1"/>
    <col min="9" max="9" width="5" style="1" bestFit="1" customWidth="1"/>
    <col min="10" max="10" width="2" style="1" bestFit="1" customWidth="1"/>
    <col min="11" max="11" width="6" style="1" bestFit="1" customWidth="1"/>
    <col min="12" max="16384" width="9.140625" style="1"/>
  </cols>
  <sheetData>
    <row r="7" spans="2:6" ht="15" x14ac:dyDescent="0.25">
      <c r="B7" s="21" t="s">
        <v>2</v>
      </c>
      <c r="C7" s="297" t="s">
        <v>0</v>
      </c>
    </row>
    <row r="9" spans="2:6" x14ac:dyDescent="0.2">
      <c r="B9" s="55"/>
      <c r="C9" s="55"/>
      <c r="D9" s="55"/>
    </row>
    <row r="10" spans="2:6" ht="15" x14ac:dyDescent="0.2">
      <c r="B10" s="526" t="s">
        <v>255</v>
      </c>
      <c r="C10" s="526"/>
      <c r="E10" s="526" t="s">
        <v>272</v>
      </c>
      <c r="F10" s="526"/>
    </row>
    <row r="11" spans="2:6" ht="15" x14ac:dyDescent="0.25">
      <c r="B11" s="527" t="str">
        <f>CONCATENATE("PACOTE ",$C$7)</f>
        <v>PACOTE PLATINUM</v>
      </c>
      <c r="C11" s="527"/>
      <c r="E11" s="527" t="str">
        <f>CONCATENATE("PACOTE ",$C$7)</f>
        <v>PACOTE PLATINUM</v>
      </c>
      <c r="F11" s="527"/>
    </row>
    <row r="12" spans="2:6" s="30" customFormat="1" ht="12.75" x14ac:dyDescent="0.2">
      <c r="B12" s="559"/>
      <c r="C12" s="559"/>
      <c r="D12" s="56"/>
      <c r="E12" s="559"/>
      <c r="F12" s="559"/>
    </row>
    <row r="13" spans="2:6" s="30" customFormat="1" ht="12.75" x14ac:dyDescent="0.2">
      <c r="B13" s="9" t="s">
        <v>3</v>
      </c>
      <c r="C13" s="204" t="s">
        <v>582</v>
      </c>
      <c r="E13" s="9" t="s">
        <v>3</v>
      </c>
      <c r="F13" s="204" t="s">
        <v>582</v>
      </c>
    </row>
    <row r="14" spans="2:6" s="30" customFormat="1" ht="12.75" x14ac:dyDescent="0.2">
      <c r="B14" s="25" t="s">
        <v>23</v>
      </c>
      <c r="C14" s="25" t="s">
        <v>1</v>
      </c>
      <c r="E14" s="25" t="s">
        <v>23</v>
      </c>
      <c r="F14" s="25" t="s">
        <v>1</v>
      </c>
    </row>
    <row r="15" spans="2:6" s="30" customFormat="1" ht="12.75" x14ac:dyDescent="0.2">
      <c r="B15" s="44" t="s">
        <v>17</v>
      </c>
      <c r="C15" s="27">
        <f>'BASE-2026'!CB3</f>
        <v>1.27</v>
      </c>
      <c r="E15" s="44" t="s">
        <v>254</v>
      </c>
      <c r="F15" s="27">
        <f>'BASE-2026'!CE3</f>
        <v>9.7200000000000006</v>
      </c>
    </row>
    <row r="16" spans="2:6" s="30" customFormat="1" ht="12.75" x14ac:dyDescent="0.2">
      <c r="B16" s="293" t="s">
        <v>18</v>
      </c>
      <c r="C16" s="283">
        <f>'BASE-2026'!CB4</f>
        <v>1.6</v>
      </c>
      <c r="E16" s="293" t="s">
        <v>251</v>
      </c>
      <c r="F16" s="283">
        <f>'BASE-2026'!CE4</f>
        <v>10.050000000000001</v>
      </c>
    </row>
    <row r="17" spans="2:6" s="30" customFormat="1" ht="12.75" x14ac:dyDescent="0.2">
      <c r="B17" s="44" t="s">
        <v>19</v>
      </c>
      <c r="C17" s="27">
        <f>'BASE-2026'!CB5</f>
        <v>2.04</v>
      </c>
      <c r="E17" s="44" t="s">
        <v>252</v>
      </c>
      <c r="F17" s="27">
        <f>'BASE-2026'!CE5</f>
        <v>10.49</v>
      </c>
    </row>
    <row r="18" spans="2:6" s="30" customFormat="1" ht="12.75" x14ac:dyDescent="0.2">
      <c r="B18" s="293" t="s">
        <v>8</v>
      </c>
      <c r="C18" s="283">
        <f>'BASE-2026'!CB6</f>
        <v>2.52</v>
      </c>
      <c r="E18" s="293" t="s">
        <v>8</v>
      </c>
      <c r="F18" s="283">
        <f>'BASE-2026'!CE6</f>
        <v>10.97</v>
      </c>
    </row>
    <row r="19" spans="2:6" s="30" customFormat="1" ht="12.75" x14ac:dyDescent="0.2">
      <c r="B19" s="44" t="s">
        <v>9</v>
      </c>
      <c r="C19" s="27">
        <f>'BASE-2026'!CB7</f>
        <v>3.03</v>
      </c>
      <c r="E19" s="44" t="s">
        <v>9</v>
      </c>
      <c r="F19" s="27">
        <f>'BASE-2026'!CE7</f>
        <v>11.48</v>
      </c>
    </row>
    <row r="20" spans="2:6" s="30" customFormat="1" ht="12.75" x14ac:dyDescent="0.2">
      <c r="B20" s="293" t="s">
        <v>10</v>
      </c>
      <c r="C20" s="283">
        <f>'BASE-2026'!CB8</f>
        <v>3.53</v>
      </c>
      <c r="E20" s="293" t="s">
        <v>10</v>
      </c>
      <c r="F20" s="283">
        <f>'BASE-2026'!CE8</f>
        <v>11.98</v>
      </c>
    </row>
    <row r="21" spans="2:6" s="30" customFormat="1" ht="12.75" x14ac:dyDescent="0.2">
      <c r="B21" s="44" t="s">
        <v>11</v>
      </c>
      <c r="C21" s="27">
        <f>'BASE-2026'!CB9</f>
        <v>3.98</v>
      </c>
      <c r="E21" s="44" t="s">
        <v>11</v>
      </c>
      <c r="F21" s="27">
        <f>'BASE-2026'!CE9</f>
        <v>12.43</v>
      </c>
    </row>
    <row r="22" spans="2:6" s="30" customFormat="1" ht="12.75" x14ac:dyDescent="0.2">
      <c r="B22" s="293" t="s">
        <v>12</v>
      </c>
      <c r="C22" s="283">
        <f>'BASE-2026'!CB10</f>
        <v>4.45</v>
      </c>
      <c r="E22" s="293" t="s">
        <v>12</v>
      </c>
      <c r="F22" s="283">
        <f>'BASE-2026'!CE10</f>
        <v>12.9</v>
      </c>
    </row>
    <row r="23" spans="2:6" s="30" customFormat="1" ht="12.75" x14ac:dyDescent="0.2">
      <c r="B23" s="44" t="s">
        <v>13</v>
      </c>
      <c r="C23" s="27">
        <f>'BASE-2026'!CB11</f>
        <v>4.95</v>
      </c>
      <c r="E23" s="44" t="s">
        <v>13</v>
      </c>
      <c r="F23" s="27">
        <f>'BASE-2026'!CE11</f>
        <v>13.4</v>
      </c>
    </row>
    <row r="24" spans="2:6" s="30" customFormat="1" ht="12.75" x14ac:dyDescent="0.2">
      <c r="B24" s="293" t="s">
        <v>14</v>
      </c>
      <c r="C24" s="283">
        <f>'BASE-2026'!CB12</f>
        <v>5.41</v>
      </c>
      <c r="E24" s="293" t="s">
        <v>14</v>
      </c>
      <c r="F24" s="283">
        <f>'BASE-2026'!CE12</f>
        <v>13.86</v>
      </c>
    </row>
    <row r="25" spans="2:6" s="30" customFormat="1" ht="12.75" x14ac:dyDescent="0.2">
      <c r="B25" s="44" t="s">
        <v>15</v>
      </c>
      <c r="C25" s="27">
        <f>'BASE-2026'!CB13</f>
        <v>5.87</v>
      </c>
      <c r="E25" s="44" t="s">
        <v>15</v>
      </c>
      <c r="F25" s="27">
        <f>'BASE-2026'!CE13</f>
        <v>14.32</v>
      </c>
    </row>
    <row r="26" spans="2:6" s="30" customFormat="1" ht="12.75" x14ac:dyDescent="0.2">
      <c r="B26" s="293" t="s">
        <v>125</v>
      </c>
      <c r="C26" s="283">
        <f>'BASE-2026'!CB14</f>
        <v>6.28</v>
      </c>
      <c r="E26" s="293" t="s">
        <v>125</v>
      </c>
      <c r="F26" s="283">
        <f>'BASE-2026'!CE14</f>
        <v>14.73</v>
      </c>
    </row>
    <row r="27" spans="2:6" s="30" customFormat="1" ht="12.75" x14ac:dyDescent="0.2">
      <c r="B27" s="44" t="s">
        <v>126</v>
      </c>
      <c r="C27" s="27">
        <f>'BASE-2026'!CB15</f>
        <v>6.73</v>
      </c>
      <c r="E27" s="44" t="s">
        <v>126</v>
      </c>
      <c r="F27" s="27">
        <f>'BASE-2026'!CE15</f>
        <v>15.18</v>
      </c>
    </row>
    <row r="28" spans="2:6" s="30" customFormat="1" ht="15" customHeight="1" x14ac:dyDescent="0.2">
      <c r="B28" s="293" t="s">
        <v>127</v>
      </c>
      <c r="C28" s="283">
        <f>'BASE-2026'!CB16</f>
        <v>7.15</v>
      </c>
      <c r="E28" s="293" t="s">
        <v>127</v>
      </c>
      <c r="F28" s="283">
        <f>'BASE-2026'!CE16</f>
        <v>15.6</v>
      </c>
    </row>
    <row r="29" spans="2:6" s="30" customFormat="1" ht="12.75" customHeight="1" x14ac:dyDescent="0.2">
      <c r="B29" s="44" t="s">
        <v>128</v>
      </c>
      <c r="C29" s="27">
        <f>'BASE-2026'!CB17</f>
        <v>7.56</v>
      </c>
      <c r="E29" s="44" t="s">
        <v>128</v>
      </c>
      <c r="F29" s="27">
        <f>'BASE-2026'!CE17</f>
        <v>16.010000000000002</v>
      </c>
    </row>
    <row r="30" spans="2:6" s="30" customFormat="1" ht="12.75" customHeight="1" x14ac:dyDescent="0.2">
      <c r="B30" s="293" t="s">
        <v>129</v>
      </c>
      <c r="C30" s="283">
        <f>'BASE-2026'!CB18</f>
        <v>7.99</v>
      </c>
      <c r="E30" s="293" t="s">
        <v>129</v>
      </c>
      <c r="F30" s="283">
        <f>'BASE-2026'!CE18</f>
        <v>16.440000000000001</v>
      </c>
    </row>
    <row r="31" spans="2:6" s="30" customFormat="1" ht="12.75" x14ac:dyDescent="0.2">
      <c r="B31" s="44" t="s">
        <v>130</v>
      </c>
      <c r="C31" s="27">
        <f>'BASE-2026'!CB19</f>
        <v>8.42</v>
      </c>
      <c r="E31" s="44" t="s">
        <v>130</v>
      </c>
      <c r="F31" s="27">
        <f>'BASE-2026'!CE19</f>
        <v>16.87</v>
      </c>
    </row>
    <row r="32" spans="2:6" s="30" customFormat="1" ht="12.75" x14ac:dyDescent="0.2">
      <c r="B32" s="293" t="s">
        <v>131</v>
      </c>
      <c r="C32" s="283">
        <f>'BASE-2026'!CB20</f>
        <v>8.86</v>
      </c>
      <c r="E32" s="293" t="s">
        <v>131</v>
      </c>
      <c r="F32" s="283">
        <f>'BASE-2026'!CE20</f>
        <v>17.309999999999999</v>
      </c>
    </row>
    <row r="33" spans="2:6" s="30" customFormat="1" ht="12.75" x14ac:dyDescent="0.2">
      <c r="B33" s="44" t="s">
        <v>132</v>
      </c>
      <c r="C33" s="27">
        <f>'BASE-2026'!CB21</f>
        <v>9.26</v>
      </c>
      <c r="E33" s="44" t="s">
        <v>132</v>
      </c>
      <c r="F33" s="27">
        <f>'BASE-2026'!CE21</f>
        <v>17.71</v>
      </c>
    </row>
    <row r="34" spans="2:6" s="30" customFormat="1" ht="12.75" x14ac:dyDescent="0.2">
      <c r="B34" s="293" t="s">
        <v>133</v>
      </c>
      <c r="C34" s="283">
        <f>'BASE-2026'!CB22</f>
        <v>9.68</v>
      </c>
      <c r="E34" s="293" t="s">
        <v>133</v>
      </c>
      <c r="F34" s="283">
        <f>'BASE-2026'!CE22</f>
        <v>18.13</v>
      </c>
    </row>
    <row r="35" spans="2:6" s="30" customFormat="1" ht="12.75" x14ac:dyDescent="0.2">
      <c r="B35" s="44" t="s">
        <v>240</v>
      </c>
      <c r="C35" s="27">
        <f>'BASE-2026'!CB23</f>
        <v>10.1</v>
      </c>
      <c r="E35" s="44" t="s">
        <v>240</v>
      </c>
      <c r="F35" s="27">
        <f>'BASE-2026'!CE23</f>
        <v>18.55</v>
      </c>
    </row>
    <row r="36" spans="2:6" s="30" customFormat="1" ht="12.75" x14ac:dyDescent="0.2">
      <c r="B36" s="299" t="s">
        <v>253</v>
      </c>
      <c r="C36" s="298">
        <f>'BASE-2026'!CB24</f>
        <v>4.22</v>
      </c>
      <c r="E36" s="299" t="s">
        <v>253</v>
      </c>
      <c r="F36" s="298">
        <f>'BASE-2026'!CE24</f>
        <v>4.22</v>
      </c>
    </row>
    <row r="37" spans="2:6" s="30" customFormat="1" ht="12.75" x14ac:dyDescent="0.2"/>
    <row r="38" spans="2:6" s="30" customFormat="1" ht="12.75" x14ac:dyDescent="0.2"/>
    <row r="39" spans="2:6" s="30" customFormat="1" ht="12.75" x14ac:dyDescent="0.2">
      <c r="B39" s="64" t="s">
        <v>258</v>
      </c>
      <c r="E39" s="64" t="s">
        <v>258</v>
      </c>
    </row>
    <row r="40" spans="2:6" s="30" customFormat="1" ht="12.75" x14ac:dyDescent="0.2">
      <c r="B40" s="30" t="s">
        <v>256</v>
      </c>
      <c r="E40" s="30" t="s">
        <v>273</v>
      </c>
    </row>
    <row r="41" spans="2:6" s="30" customFormat="1" ht="12.75" x14ac:dyDescent="0.2">
      <c r="B41" s="30" t="s">
        <v>257</v>
      </c>
    </row>
    <row r="42" spans="2:6" s="30" customFormat="1" ht="12.75" x14ac:dyDescent="0.2"/>
    <row r="43" spans="2:6" s="30" customFormat="1" ht="12.75" x14ac:dyDescent="0.2"/>
    <row r="44" spans="2:6" s="30" customFormat="1" ht="12.75" x14ac:dyDescent="0.2"/>
    <row r="45" spans="2:6" s="30" customFormat="1" ht="12.75" x14ac:dyDescent="0.2"/>
    <row r="46" spans="2:6" s="30" customFormat="1" ht="12.75" x14ac:dyDescent="0.2"/>
    <row r="47" spans="2:6" s="30" customFormat="1" ht="12.75" x14ac:dyDescent="0.2"/>
    <row r="48" spans="2:6" s="30" customFormat="1" ht="12.75" x14ac:dyDescent="0.2"/>
    <row r="49" s="30" customFormat="1" ht="12.75" x14ac:dyDescent="0.2"/>
    <row r="50" s="30" customFormat="1" ht="12.75" x14ac:dyDescent="0.2"/>
    <row r="51" s="30" customFormat="1" ht="12.75" x14ac:dyDescent="0.2"/>
    <row r="52" s="30" customFormat="1" ht="12.75" x14ac:dyDescent="0.2"/>
    <row r="53" s="30" customFormat="1" ht="12.75" x14ac:dyDescent="0.2"/>
    <row r="54" s="30" customFormat="1" ht="12.75" x14ac:dyDescent="0.2"/>
    <row r="55" s="30" customFormat="1" ht="12.75" x14ac:dyDescent="0.2"/>
    <row r="56" s="30" customFormat="1" ht="12.75" x14ac:dyDescent="0.2"/>
    <row r="57" s="30" customFormat="1" ht="12.75" x14ac:dyDescent="0.2"/>
    <row r="58" s="30" customFormat="1" ht="12.75" x14ac:dyDescent="0.2"/>
    <row r="59" s="30" customFormat="1" ht="12.75" x14ac:dyDescent="0.2"/>
    <row r="60" s="30" customFormat="1" ht="12.75" x14ac:dyDescent="0.2"/>
    <row r="61" s="30" customFormat="1" ht="12.75" x14ac:dyDescent="0.2"/>
    <row r="62" s="30" customFormat="1" ht="12.75" x14ac:dyDescent="0.2"/>
    <row r="63" s="30" customFormat="1" ht="12.75" x14ac:dyDescent="0.2"/>
    <row r="64" s="30" customFormat="1" ht="12.75" x14ac:dyDescent="0.2"/>
    <row r="65" s="30" customFormat="1" ht="12.75" x14ac:dyDescent="0.2"/>
    <row r="66" s="30" customFormat="1" ht="12.75" x14ac:dyDescent="0.2"/>
    <row r="67" s="30" customFormat="1" ht="12.75" x14ac:dyDescent="0.2"/>
    <row r="68" s="30" customFormat="1" ht="12.75" x14ac:dyDescent="0.2"/>
    <row r="69" s="30" customFormat="1" ht="12.75" x14ac:dyDescent="0.2"/>
    <row r="70" s="30" customFormat="1" ht="12.75" x14ac:dyDescent="0.2"/>
    <row r="71" s="30" customFormat="1" ht="12.75" x14ac:dyDescent="0.2"/>
    <row r="72" s="30" customFormat="1" ht="12.75" x14ac:dyDescent="0.2"/>
    <row r="73" s="30" customFormat="1" ht="12.75" x14ac:dyDescent="0.2"/>
    <row r="74" s="30" customFormat="1" ht="12.75" x14ac:dyDescent="0.2"/>
    <row r="75" s="30" customFormat="1" ht="12.75" x14ac:dyDescent="0.2"/>
    <row r="76" s="30" customFormat="1" ht="12.75" x14ac:dyDescent="0.2"/>
    <row r="77" s="30" customFormat="1" ht="12.75" x14ac:dyDescent="0.2"/>
    <row r="78" s="30" customFormat="1" ht="12.75" x14ac:dyDescent="0.2"/>
    <row r="79" s="30" customFormat="1" ht="12.75" x14ac:dyDescent="0.2"/>
    <row r="80" s="30" customFormat="1" ht="12.75" x14ac:dyDescent="0.2"/>
    <row r="81" spans="2:3" s="30" customFormat="1" ht="12.75" x14ac:dyDescent="0.2"/>
    <row r="82" spans="2:3" s="30" customFormat="1" ht="12.75" x14ac:dyDescent="0.2"/>
    <row r="83" spans="2:3" s="30" customFormat="1" ht="12.75" x14ac:dyDescent="0.2"/>
    <row r="84" spans="2:3" s="30" customFormat="1" ht="12.75" x14ac:dyDescent="0.2"/>
    <row r="85" spans="2:3" s="30" customFormat="1" ht="12.75" x14ac:dyDescent="0.2"/>
    <row r="86" spans="2:3" s="30" customFormat="1" ht="12.75" x14ac:dyDescent="0.2"/>
    <row r="87" spans="2:3" s="30" customFormat="1" ht="12.75" x14ac:dyDescent="0.2"/>
    <row r="88" spans="2:3" s="30" customFormat="1" ht="12.75" x14ac:dyDescent="0.2"/>
    <row r="89" spans="2:3" s="30" customFormat="1" ht="12.75" x14ac:dyDescent="0.2"/>
    <row r="90" spans="2:3" s="30" customFormat="1" ht="12.75" x14ac:dyDescent="0.2"/>
    <row r="91" spans="2:3" s="30" customFormat="1" ht="12.75" x14ac:dyDescent="0.2"/>
    <row r="92" spans="2:3" s="30" customFormat="1" ht="12.75" x14ac:dyDescent="0.2"/>
    <row r="93" spans="2:3" s="30" customFormat="1" ht="12.75" x14ac:dyDescent="0.2"/>
    <row r="94" spans="2:3" s="30" customFormat="1" ht="12.75" x14ac:dyDescent="0.2"/>
    <row r="95" spans="2:3" s="30" customFormat="1" x14ac:dyDescent="0.2">
      <c r="B95" s="1"/>
      <c r="C95" s="1"/>
    </row>
    <row r="96" spans="2:3" s="30" customFormat="1" x14ac:dyDescent="0.2">
      <c r="B96" s="1"/>
      <c r="C96" s="1"/>
    </row>
  </sheetData>
  <sheetProtection algorithmName="SHA-512" hashValue="1PW2SoVf/eisU7F0qAMMMNVzYsJb9GhUVNpmKCcpKMmCIaYpsEPYhbGAnlQg5VPAp732vHZdli51e7o7GAwuZA==" saltValue="qqFtMXPep+9cS7micjGPxA==" spinCount="100000" sheet="1" objects="1" scenarios="1"/>
  <mergeCells count="6">
    <mergeCell ref="B10:C10"/>
    <mergeCell ref="E11:F11"/>
    <mergeCell ref="E10:F10"/>
    <mergeCell ref="B12:C12"/>
    <mergeCell ref="E12:F12"/>
    <mergeCell ref="B11:C11"/>
  </mergeCells>
  <conditionalFormatting sqref="C15:C36">
    <cfRule type="cellIs" dxfId="3" priority="3" stopIfTrue="1" operator="lessThan">
      <formula>#REF!</formula>
    </cfRule>
  </conditionalFormatting>
  <conditionalFormatting sqref="F15:F36">
    <cfRule type="cellIs" dxfId="2" priority="1" stopIfTrue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'BASE-2026'!$A$2:$A$17</xm:f>
          </x14:formula1>
          <xm:sqref>C7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6:M68"/>
  <sheetViews>
    <sheetView showGridLines="0" workbookViewId="0">
      <selection activeCell="I22" sqref="I22"/>
    </sheetView>
  </sheetViews>
  <sheetFormatPr defaultColWidth="9.140625" defaultRowHeight="14.25" x14ac:dyDescent="0.2"/>
  <cols>
    <col min="1" max="1" width="9.140625" style="1"/>
    <col min="2" max="2" width="29.85546875" style="1" customWidth="1"/>
    <col min="3" max="3" width="22.42578125" style="1" customWidth="1"/>
    <col min="4" max="4" width="7.85546875" style="1" customWidth="1"/>
    <col min="5" max="5" width="29.7109375" style="1" customWidth="1"/>
    <col min="6" max="6" width="16" style="1" customWidth="1"/>
    <col min="7" max="7" width="8.140625" style="1" bestFit="1" customWidth="1"/>
    <col min="8" max="8" width="8.7109375" style="1" bestFit="1" customWidth="1"/>
    <col min="9" max="9" width="9.140625" style="1"/>
    <col min="10" max="10" width="38.28515625" style="1" bestFit="1" customWidth="1"/>
    <col min="11" max="11" width="13.5703125" style="1" customWidth="1"/>
    <col min="12" max="12" width="8.140625" style="1" bestFit="1" customWidth="1"/>
    <col min="13" max="13" width="8.7109375" style="1" bestFit="1" customWidth="1"/>
    <col min="14" max="16384" width="9.140625" style="1"/>
  </cols>
  <sheetData>
    <row r="6" spans="2:13" ht="15" x14ac:dyDescent="0.25">
      <c r="B6" s="21" t="s">
        <v>2</v>
      </c>
      <c r="C6" s="292" t="s">
        <v>0</v>
      </c>
    </row>
    <row r="8" spans="2:13" ht="15" x14ac:dyDescent="0.2">
      <c r="D8" s="6"/>
    </row>
    <row r="9" spans="2:13" ht="15" x14ac:dyDescent="0.25">
      <c r="B9" s="55"/>
      <c r="C9" s="55"/>
      <c r="D9" s="55"/>
      <c r="E9"/>
      <c r="F9"/>
      <c r="G9"/>
      <c r="H9"/>
      <c r="I9"/>
      <c r="J9"/>
      <c r="K9"/>
      <c r="L9"/>
      <c r="M9"/>
    </row>
    <row r="10" spans="2:13" ht="15" x14ac:dyDescent="0.25">
      <c r="B10" s="526" t="s">
        <v>274</v>
      </c>
      <c r="C10" s="526"/>
      <c r="E10"/>
      <c r="F10"/>
      <c r="G10"/>
      <c r="H10"/>
      <c r="I10"/>
      <c r="J10"/>
      <c r="K10"/>
      <c r="L10"/>
      <c r="M10"/>
    </row>
    <row r="11" spans="2:13" ht="15" x14ac:dyDescent="0.25">
      <c r="B11" s="527" t="str">
        <f>CONCATENATE("PACOTE ",$C$6)</f>
        <v>PACOTE PLATINUM</v>
      </c>
      <c r="C11" s="527"/>
      <c r="E11"/>
      <c r="F11"/>
      <c r="G11"/>
      <c r="H11"/>
      <c r="I11"/>
      <c r="J11"/>
      <c r="K11"/>
      <c r="L11"/>
      <c r="M11"/>
    </row>
    <row r="12" spans="2:13" s="30" customFormat="1" ht="15" x14ac:dyDescent="0.25">
      <c r="B12" s="559"/>
      <c r="C12" s="559"/>
      <c r="D12" s="56"/>
      <c r="E12"/>
      <c r="F12"/>
      <c r="G12"/>
      <c r="H12"/>
      <c r="I12"/>
      <c r="J12"/>
      <c r="K12"/>
      <c r="L12"/>
      <c r="M12"/>
    </row>
    <row r="13" spans="2:13" s="30" customFormat="1" ht="15" x14ac:dyDescent="0.25">
      <c r="B13" s="9" t="s">
        <v>3</v>
      </c>
      <c r="C13" s="204" t="s">
        <v>605</v>
      </c>
      <c r="E13"/>
      <c r="F13"/>
      <c r="G13"/>
      <c r="H13"/>
      <c r="I13"/>
      <c r="J13"/>
      <c r="K13"/>
      <c r="L13"/>
      <c r="M13"/>
    </row>
    <row r="14" spans="2:13" s="30" customFormat="1" ht="15" x14ac:dyDescent="0.25">
      <c r="B14" s="25" t="s">
        <v>345</v>
      </c>
      <c r="C14" s="25" t="s">
        <v>1</v>
      </c>
      <c r="E14"/>
      <c r="F14"/>
      <c r="G14"/>
      <c r="H14"/>
      <c r="I14"/>
      <c r="J14"/>
      <c r="K14"/>
      <c r="L14"/>
      <c r="M14"/>
    </row>
    <row r="15" spans="2:13" s="30" customFormat="1" ht="15" x14ac:dyDescent="0.25">
      <c r="B15" s="26" t="s">
        <v>346</v>
      </c>
      <c r="C15" s="27">
        <v>36.82</v>
      </c>
      <c r="E15"/>
      <c r="F15"/>
      <c r="G15"/>
      <c r="H15"/>
      <c r="I15"/>
      <c r="J15"/>
      <c r="K15"/>
      <c r="L15"/>
      <c r="M15"/>
    </row>
    <row r="16" spans="2:13" s="30" customFormat="1" ht="15" x14ac:dyDescent="0.25">
      <c r="H16"/>
      <c r="I16"/>
      <c r="J16"/>
      <c r="K16"/>
      <c r="L16"/>
      <c r="M16"/>
    </row>
    <row r="17" spans="2:6" s="30" customFormat="1" ht="12.75" customHeight="1" x14ac:dyDescent="0.25">
      <c r="B17"/>
      <c r="C17"/>
      <c r="E17"/>
      <c r="F17"/>
    </row>
    <row r="18" spans="2:6" s="30" customFormat="1" ht="12.75" customHeight="1" x14ac:dyDescent="0.25">
      <c r="B18" s="102" t="s">
        <v>275</v>
      </c>
      <c r="C18"/>
      <c r="E18"/>
      <c r="F18"/>
    </row>
    <row r="19" spans="2:6" s="30" customFormat="1" ht="12.75" customHeight="1" x14ac:dyDescent="0.25">
      <c r="B19" s="102"/>
      <c r="C19"/>
      <c r="E19"/>
      <c r="F19"/>
    </row>
    <row r="20" spans="2:6" s="30" customFormat="1" ht="15" x14ac:dyDescent="0.25">
      <c r="B20" t="s">
        <v>347</v>
      </c>
      <c r="C20"/>
      <c r="E20"/>
      <c r="F20"/>
    </row>
    <row r="21" spans="2:6" s="30" customFormat="1" ht="15" x14ac:dyDescent="0.25">
      <c r="B21" t="s">
        <v>348</v>
      </c>
      <c r="C21"/>
      <c r="E21"/>
      <c r="F21"/>
    </row>
    <row r="22" spans="2:6" s="30" customFormat="1" ht="15" customHeight="1" x14ac:dyDescent="0.25">
      <c r="B22" t="s">
        <v>349</v>
      </c>
      <c r="C22"/>
      <c r="E22"/>
      <c r="F22"/>
    </row>
    <row r="23" spans="2:6" s="30" customFormat="1" ht="15" x14ac:dyDescent="0.25">
      <c r="B23" t="s">
        <v>350</v>
      </c>
    </row>
    <row r="24" spans="2:6" s="30" customFormat="1" ht="15" x14ac:dyDescent="0.25">
      <c r="B24" t="s">
        <v>351</v>
      </c>
    </row>
    <row r="25" spans="2:6" s="30" customFormat="1" ht="15" x14ac:dyDescent="0.25">
      <c r="B25" t="s">
        <v>352</v>
      </c>
    </row>
    <row r="26" spans="2:6" s="30" customFormat="1" ht="15" x14ac:dyDescent="0.25">
      <c r="B26" t="s">
        <v>353</v>
      </c>
    </row>
    <row r="27" spans="2:6" s="30" customFormat="1" ht="15" x14ac:dyDescent="0.25">
      <c r="B27" t="s">
        <v>354</v>
      </c>
    </row>
    <row r="28" spans="2:6" s="30" customFormat="1" ht="15" x14ac:dyDescent="0.25">
      <c r="B28" t="s">
        <v>355</v>
      </c>
    </row>
    <row r="29" spans="2:6" s="30" customFormat="1" ht="12.75" x14ac:dyDescent="0.2"/>
    <row r="30" spans="2:6" s="30" customFormat="1" ht="12.75" x14ac:dyDescent="0.2"/>
    <row r="31" spans="2:6" s="30" customFormat="1" ht="15" x14ac:dyDescent="0.25">
      <c r="B31" s="102" t="s">
        <v>356</v>
      </c>
    </row>
    <row r="32" spans="2:6" s="30" customFormat="1" ht="12.75" x14ac:dyDescent="0.2">
      <c r="B32" s="30" t="s">
        <v>357</v>
      </c>
    </row>
    <row r="33" spans="2:2" s="30" customFormat="1" ht="12.75" x14ac:dyDescent="0.2">
      <c r="B33" s="30" t="s">
        <v>358</v>
      </c>
    </row>
    <row r="34" spans="2:2" s="30" customFormat="1" ht="12.75" x14ac:dyDescent="0.2"/>
    <row r="35" spans="2:2" s="30" customFormat="1" ht="12.75" x14ac:dyDescent="0.2">
      <c r="B35" s="64" t="s">
        <v>276</v>
      </c>
    </row>
    <row r="36" spans="2:2" s="30" customFormat="1" ht="12.75" x14ac:dyDescent="0.2">
      <c r="B36" s="30" t="s">
        <v>359</v>
      </c>
    </row>
    <row r="37" spans="2:2" s="30" customFormat="1" ht="12.75" x14ac:dyDescent="0.2"/>
    <row r="38" spans="2:2" s="30" customFormat="1" ht="12.75" x14ac:dyDescent="0.2">
      <c r="B38" s="64" t="s">
        <v>360</v>
      </c>
    </row>
    <row r="39" spans="2:2" s="30" customFormat="1" ht="12.75" x14ac:dyDescent="0.2">
      <c r="B39" s="30" t="s">
        <v>359</v>
      </c>
    </row>
    <row r="40" spans="2:2" s="30" customFormat="1" ht="12.75" x14ac:dyDescent="0.2"/>
    <row r="41" spans="2:2" s="30" customFormat="1" ht="12.75" x14ac:dyDescent="0.2">
      <c r="B41" s="103"/>
    </row>
    <row r="42" spans="2:2" s="30" customFormat="1" ht="12.75" x14ac:dyDescent="0.2">
      <c r="B42" s="64" t="s">
        <v>361</v>
      </c>
    </row>
    <row r="43" spans="2:2" s="30" customFormat="1" ht="12.75" x14ac:dyDescent="0.2"/>
    <row r="44" spans="2:2" s="30" customFormat="1" ht="12.75" x14ac:dyDescent="0.2">
      <c r="B44" s="30" t="s">
        <v>362</v>
      </c>
    </row>
    <row r="45" spans="2:2" s="30" customFormat="1" ht="12.75" x14ac:dyDescent="0.2">
      <c r="B45" s="30" t="s">
        <v>363</v>
      </c>
    </row>
    <row r="46" spans="2:2" s="30" customFormat="1" ht="12.75" x14ac:dyDescent="0.2"/>
    <row r="47" spans="2:2" s="30" customFormat="1" ht="12.75" x14ac:dyDescent="0.2">
      <c r="B47" s="30" t="s">
        <v>364</v>
      </c>
    </row>
    <row r="48" spans="2:2" s="30" customFormat="1" ht="12.75" x14ac:dyDescent="0.2">
      <c r="B48" s="30" t="s">
        <v>365</v>
      </c>
    </row>
    <row r="49" s="30" customFormat="1" ht="12.75" x14ac:dyDescent="0.2"/>
    <row r="50" s="30" customFormat="1" ht="12.75" x14ac:dyDescent="0.2"/>
    <row r="51" s="30" customFormat="1" ht="12.75" x14ac:dyDescent="0.2"/>
    <row r="52" s="30" customFormat="1" ht="12.75" x14ac:dyDescent="0.2"/>
    <row r="53" s="30" customFormat="1" ht="12.75" x14ac:dyDescent="0.2"/>
    <row r="54" s="30" customFormat="1" ht="12.75" x14ac:dyDescent="0.2"/>
    <row r="55" s="30" customFormat="1" ht="12.75" x14ac:dyDescent="0.2"/>
    <row r="56" s="30" customFormat="1" ht="12.75" x14ac:dyDescent="0.2"/>
    <row r="57" s="30" customFormat="1" ht="12.75" x14ac:dyDescent="0.2"/>
    <row r="58" s="30" customFormat="1" ht="12.75" x14ac:dyDescent="0.2"/>
    <row r="59" s="30" customFormat="1" ht="12.75" x14ac:dyDescent="0.2"/>
    <row r="60" s="30" customFormat="1" ht="12.75" x14ac:dyDescent="0.2"/>
    <row r="61" s="30" customFormat="1" ht="12.75" x14ac:dyDescent="0.2"/>
    <row r="62" s="30" customFormat="1" ht="12.75" x14ac:dyDescent="0.2"/>
    <row r="63" s="30" customFormat="1" ht="12.75" x14ac:dyDescent="0.2"/>
    <row r="64" s="30" customFormat="1" ht="12.75" x14ac:dyDescent="0.2"/>
    <row r="65" spans="2:6" s="30" customFormat="1" ht="12.75" x14ac:dyDescent="0.2"/>
    <row r="66" spans="2:6" s="30" customFormat="1" ht="12.75" x14ac:dyDescent="0.2"/>
    <row r="67" spans="2:6" s="30" customFormat="1" x14ac:dyDescent="0.2">
      <c r="B67" s="1"/>
      <c r="C67" s="1"/>
    </row>
    <row r="68" spans="2:6" s="30" customFormat="1" x14ac:dyDescent="0.2">
      <c r="B68" s="1"/>
      <c r="C68" s="1"/>
      <c r="E68" s="1"/>
      <c r="F68" s="1"/>
    </row>
  </sheetData>
  <sheetProtection algorithmName="SHA-512" hashValue="1Y2ze1odRNUMDhDPUXYR/Aqte2UThj4Mf4irFc2o4G5VPMxQRfukvBbLu1hsMa9zEef14d1SrVxHWBFaEX9zNA==" saltValue="j8bPw10P9WF9MMmEZo/XmQ==" spinCount="100000" sheet="1" objects="1" scenarios="1"/>
  <mergeCells count="3">
    <mergeCell ref="B12:C12"/>
    <mergeCell ref="B11:C11"/>
    <mergeCell ref="B10:C10"/>
  </mergeCells>
  <conditionalFormatting sqref="C15">
    <cfRule type="cellIs" dxfId="1" priority="10" stopIfTrue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B15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'BASE-2026'!$A$2:$A$17</xm:f>
          </x14:formula1>
          <xm:sqref>C6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66FF"/>
  </sheetPr>
  <dimension ref="B6:Q162"/>
  <sheetViews>
    <sheetView showGridLines="0" workbookViewId="0">
      <selection activeCell="N35" sqref="N35"/>
    </sheetView>
  </sheetViews>
  <sheetFormatPr defaultRowHeight="15" x14ac:dyDescent="0.25"/>
  <cols>
    <col min="2" max="2" width="31" style="1" bestFit="1" customWidth="1"/>
    <col min="3" max="4" width="23.140625" style="1" customWidth="1"/>
    <col min="5" max="5" width="8.5703125" style="1" customWidth="1"/>
    <col min="15" max="15" width="32.85546875" bestFit="1" customWidth="1"/>
    <col min="16" max="16" width="20.85546875" bestFit="1" customWidth="1"/>
  </cols>
  <sheetData>
    <row r="6" spans="2:8" x14ac:dyDescent="0.25">
      <c r="B6" s="21" t="s">
        <v>2</v>
      </c>
      <c r="C6" s="300" t="s">
        <v>0</v>
      </c>
    </row>
    <row r="8" spans="2:8" x14ac:dyDescent="0.25">
      <c r="B8" s="4"/>
      <c r="C8" s="4"/>
      <c r="E8" s="4"/>
    </row>
    <row r="9" spans="2:8" x14ac:dyDescent="0.25">
      <c r="B9" s="526" t="s">
        <v>189</v>
      </c>
      <c r="C9" s="526"/>
      <c r="D9" s="526"/>
    </row>
    <row r="10" spans="2:8" x14ac:dyDescent="0.25">
      <c r="B10" s="527" t="str">
        <f>CONCATENATE("PACOTE ",$C$6)</f>
        <v>PACOTE PLATINUM</v>
      </c>
      <c r="C10" s="527"/>
      <c r="D10" s="527"/>
    </row>
    <row r="11" spans="2:8" x14ac:dyDescent="0.25">
      <c r="B11" s="528"/>
      <c r="C11" s="528"/>
      <c r="D11" s="528"/>
      <c r="E11" s="10"/>
    </row>
    <row r="12" spans="2:8" x14ac:dyDescent="0.25">
      <c r="B12" s="9" t="s">
        <v>3</v>
      </c>
      <c r="D12" s="204" t="s">
        <v>605</v>
      </c>
    </row>
    <row r="13" spans="2:8" x14ac:dyDescent="0.25">
      <c r="B13" s="564" t="s">
        <v>23</v>
      </c>
      <c r="C13" s="25" t="s">
        <v>1</v>
      </c>
      <c r="D13" s="25" t="s">
        <v>1</v>
      </c>
      <c r="E13"/>
    </row>
    <row r="14" spans="2:8" ht="60" x14ac:dyDescent="0.25">
      <c r="B14" s="564"/>
      <c r="C14" s="344" t="s">
        <v>320</v>
      </c>
      <c r="D14" s="344" t="s">
        <v>825</v>
      </c>
      <c r="E14"/>
    </row>
    <row r="15" spans="2:8" x14ac:dyDescent="0.25">
      <c r="B15" s="228" t="s">
        <v>17</v>
      </c>
      <c r="C15" s="354" t="str">
        <f>'BASE-2026'!CM3</f>
        <v>1,68</v>
      </c>
      <c r="D15" s="354">
        <f>'BASE-2026'!CN3</f>
        <v>7.58</v>
      </c>
      <c r="E15"/>
      <c r="H15" s="234"/>
    </row>
    <row r="16" spans="2:8" x14ac:dyDescent="0.25">
      <c r="B16" s="293" t="s">
        <v>18</v>
      </c>
      <c r="C16" s="283" t="str">
        <f>'BASE-2026'!CM4</f>
        <v>2,47</v>
      </c>
      <c r="D16" s="283">
        <f>'BASE-2026'!CN4</f>
        <v>8.370000000000001</v>
      </c>
      <c r="E16"/>
      <c r="H16" s="234"/>
    </row>
    <row r="17" spans="2:8" x14ac:dyDescent="0.25">
      <c r="B17" s="228" t="s">
        <v>19</v>
      </c>
      <c r="C17" s="354" t="str">
        <f>'BASE-2026'!CM5</f>
        <v>3,20</v>
      </c>
      <c r="D17" s="354">
        <f>'BASE-2026'!CN5</f>
        <v>9.1000000000000014</v>
      </c>
      <c r="E17"/>
      <c r="H17" s="234"/>
    </row>
    <row r="18" spans="2:8" x14ac:dyDescent="0.25">
      <c r="B18" s="293" t="s">
        <v>8</v>
      </c>
      <c r="C18" s="283" t="str">
        <f>'BASE-2026'!CM6</f>
        <v>3,89</v>
      </c>
      <c r="D18" s="283">
        <f>'BASE-2026'!CN6</f>
        <v>9.7900000000000009</v>
      </c>
      <c r="E18"/>
      <c r="H18" s="234"/>
    </row>
    <row r="19" spans="2:8" x14ac:dyDescent="0.25">
      <c r="B19" s="228" t="s">
        <v>9</v>
      </c>
      <c r="C19" s="354" t="str">
        <f>'BASE-2026'!CM7</f>
        <v>4,68</v>
      </c>
      <c r="D19" s="354">
        <f>'BASE-2026'!CN7</f>
        <v>10.58</v>
      </c>
      <c r="E19"/>
      <c r="H19" s="234"/>
    </row>
    <row r="20" spans="2:8" x14ac:dyDescent="0.25">
      <c r="B20" s="293" t="s">
        <v>10</v>
      </c>
      <c r="C20" s="283" t="str">
        <f>'BASE-2026'!CM8</f>
        <v>5,31</v>
      </c>
      <c r="D20" s="283">
        <f>'BASE-2026'!CN8</f>
        <v>11.21</v>
      </c>
      <c r="E20"/>
      <c r="H20" s="234"/>
    </row>
    <row r="21" spans="2:8" x14ac:dyDescent="0.25">
      <c r="B21" s="228" t="s">
        <v>11</v>
      </c>
      <c r="C21" s="354" t="str">
        <f>'BASE-2026'!CM9</f>
        <v>6,10</v>
      </c>
      <c r="D21" s="354">
        <f>'BASE-2026'!CN9</f>
        <v>12</v>
      </c>
      <c r="E21"/>
      <c r="H21" s="234"/>
    </row>
    <row r="22" spans="2:8" x14ac:dyDescent="0.25">
      <c r="B22" s="293" t="s">
        <v>12</v>
      </c>
      <c r="C22" s="283" t="str">
        <f>'BASE-2026'!CM10</f>
        <v>6,78</v>
      </c>
      <c r="D22" s="283">
        <f>'BASE-2026'!CN10</f>
        <v>12.68</v>
      </c>
      <c r="E22"/>
      <c r="H22" s="234"/>
    </row>
    <row r="23" spans="2:8" x14ac:dyDescent="0.25">
      <c r="B23" s="228" t="s">
        <v>13</v>
      </c>
      <c r="C23" s="354" t="str">
        <f>'BASE-2026'!CM11</f>
        <v>7,57</v>
      </c>
      <c r="D23" s="354">
        <f>'BASE-2026'!CN11</f>
        <v>13.47</v>
      </c>
      <c r="E23"/>
      <c r="H23" s="234"/>
    </row>
    <row r="24" spans="2:8" x14ac:dyDescent="0.25">
      <c r="B24" s="293" t="s">
        <v>14</v>
      </c>
      <c r="C24" s="283" t="str">
        <f>'BASE-2026'!CM12</f>
        <v>8,31</v>
      </c>
      <c r="D24" s="283">
        <f>'BASE-2026'!CN12</f>
        <v>14.21</v>
      </c>
      <c r="E24"/>
      <c r="H24" s="234"/>
    </row>
    <row r="25" spans="2:8" x14ac:dyDescent="0.25">
      <c r="B25" s="228" t="s">
        <v>15</v>
      </c>
      <c r="C25" s="354" t="str">
        <f>'BASE-2026'!CM13</f>
        <v>9,09</v>
      </c>
      <c r="D25" s="354">
        <f>'BASE-2026'!CN13</f>
        <v>14.99</v>
      </c>
      <c r="E25"/>
      <c r="H25" s="234"/>
    </row>
    <row r="26" spans="2:8" x14ac:dyDescent="0.25">
      <c r="B26" s="293" t="s">
        <v>125</v>
      </c>
      <c r="C26" s="283" t="str">
        <f>'BASE-2026'!CM14</f>
        <v>9,62</v>
      </c>
      <c r="D26" s="283">
        <f>'BASE-2026'!CN14</f>
        <v>15.52</v>
      </c>
      <c r="E26"/>
      <c r="H26" s="234"/>
    </row>
    <row r="27" spans="2:8" x14ac:dyDescent="0.25">
      <c r="B27" s="228" t="s">
        <v>126</v>
      </c>
      <c r="C27" s="354" t="str">
        <f>'BASE-2026'!CM15</f>
        <v>10,35</v>
      </c>
      <c r="D27" s="354">
        <f>'BASE-2026'!CN15</f>
        <v>16.25</v>
      </c>
      <c r="E27"/>
      <c r="H27" s="234"/>
    </row>
    <row r="28" spans="2:8" x14ac:dyDescent="0.25">
      <c r="B28" s="293" t="s">
        <v>127</v>
      </c>
      <c r="C28" s="283" t="str">
        <f>'BASE-2026'!CM16</f>
        <v>10,98</v>
      </c>
      <c r="D28" s="283">
        <f>'BASE-2026'!CN16</f>
        <v>16.880000000000003</v>
      </c>
      <c r="E28"/>
      <c r="H28" s="234"/>
    </row>
    <row r="29" spans="2:8" x14ac:dyDescent="0.25">
      <c r="B29" s="228" t="s">
        <v>128</v>
      </c>
      <c r="C29" s="354" t="str">
        <f>'BASE-2026'!CM17</f>
        <v>11,51</v>
      </c>
      <c r="D29" s="354">
        <f>'BASE-2026'!CN17</f>
        <v>17.41</v>
      </c>
      <c r="E29"/>
      <c r="H29" s="234"/>
    </row>
    <row r="30" spans="2:8" x14ac:dyDescent="0.25">
      <c r="B30" s="293" t="s">
        <v>129</v>
      </c>
      <c r="C30" s="283" t="str">
        <f>'BASE-2026'!CM18</f>
        <v>12,14</v>
      </c>
      <c r="D30" s="283">
        <f>'BASE-2026'!CN18</f>
        <v>18.04</v>
      </c>
      <c r="E30"/>
      <c r="H30" s="234"/>
    </row>
    <row r="31" spans="2:8" x14ac:dyDescent="0.25">
      <c r="B31" s="228" t="s">
        <v>130</v>
      </c>
      <c r="C31" s="354" t="str">
        <f>'BASE-2026'!CM19</f>
        <v>12,78</v>
      </c>
      <c r="D31" s="354">
        <f>'BASE-2026'!CN19</f>
        <v>18.68</v>
      </c>
      <c r="E31"/>
      <c r="H31" s="234"/>
    </row>
    <row r="32" spans="2:8" x14ac:dyDescent="0.25">
      <c r="B32" s="293" t="s">
        <v>131</v>
      </c>
      <c r="C32" s="283" t="str">
        <f>'BASE-2026'!CM20</f>
        <v>13,45</v>
      </c>
      <c r="D32" s="283">
        <f>'BASE-2026'!CN20</f>
        <v>19.350000000000001</v>
      </c>
      <c r="E32"/>
      <c r="H32" s="234"/>
    </row>
    <row r="33" spans="2:17" x14ac:dyDescent="0.25">
      <c r="B33" s="228" t="s">
        <v>132</v>
      </c>
      <c r="C33" s="354" t="str">
        <f>'BASE-2026'!CM21</f>
        <v>14,24</v>
      </c>
      <c r="D33" s="354">
        <f>'BASE-2026'!CN21</f>
        <v>20.14</v>
      </c>
      <c r="E33"/>
      <c r="H33" s="234"/>
    </row>
    <row r="34" spans="2:17" x14ac:dyDescent="0.25">
      <c r="B34" s="293" t="s">
        <v>133</v>
      </c>
      <c r="C34" s="283" t="str">
        <f>'BASE-2026'!CM22</f>
        <v>14,82</v>
      </c>
      <c r="D34" s="283">
        <f>'BASE-2026'!CN22</f>
        <v>20.72</v>
      </c>
      <c r="E34"/>
      <c r="H34" s="234"/>
    </row>
    <row r="35" spans="2:17" x14ac:dyDescent="0.25">
      <c r="B35" s="228" t="s">
        <v>134</v>
      </c>
      <c r="C35" s="354" t="str">
        <f>'BASE-2026'!CM23</f>
        <v>15,40</v>
      </c>
      <c r="D35" s="354">
        <f>'BASE-2026'!CN23</f>
        <v>21.3</v>
      </c>
      <c r="E35"/>
      <c r="H35" s="234"/>
    </row>
    <row r="36" spans="2:17" x14ac:dyDescent="0.25">
      <c r="B36" s="293" t="s">
        <v>135</v>
      </c>
      <c r="C36" s="298" t="str">
        <f>'BASE-2026'!CM24</f>
        <v>6,21</v>
      </c>
      <c r="D36" s="298">
        <f>'BASE-2026'!CN24</f>
        <v>12.11</v>
      </c>
      <c r="H36" s="234"/>
    </row>
    <row r="37" spans="2:17" x14ac:dyDescent="0.25">
      <c r="B37" s="43"/>
      <c r="C37" s="43"/>
    </row>
    <row r="43" spans="2:17" x14ac:dyDescent="0.25">
      <c r="O43" s="36"/>
    </row>
    <row r="44" spans="2:17" x14ac:dyDescent="0.25">
      <c r="O44" s="36"/>
    </row>
    <row r="45" spans="2:17" x14ac:dyDescent="0.25">
      <c r="O45" s="36"/>
    </row>
    <row r="46" spans="2:17" x14ac:dyDescent="0.25">
      <c r="O46" s="36"/>
      <c r="P46" s="36"/>
      <c r="Q46" s="36"/>
    </row>
    <row r="47" spans="2:17" x14ac:dyDescent="0.25">
      <c r="O47" s="36"/>
      <c r="P47" s="36"/>
      <c r="Q47" s="36"/>
    </row>
    <row r="48" spans="2:17" x14ac:dyDescent="0.25">
      <c r="O48" s="36"/>
      <c r="P48" s="36"/>
      <c r="Q48" s="36"/>
    </row>
    <row r="49" spans="15:17" x14ac:dyDescent="0.25">
      <c r="O49" s="36"/>
      <c r="P49" s="36"/>
      <c r="Q49" s="36"/>
    </row>
    <row r="50" spans="15:17" x14ac:dyDescent="0.25">
      <c r="O50" s="36"/>
      <c r="P50" s="36"/>
      <c r="Q50" s="36"/>
    </row>
    <row r="51" spans="15:17" x14ac:dyDescent="0.25">
      <c r="O51" s="36"/>
      <c r="P51" s="36"/>
      <c r="Q51" s="36"/>
    </row>
    <row r="52" spans="15:17" x14ac:dyDescent="0.25">
      <c r="O52" s="36"/>
      <c r="P52" s="36"/>
      <c r="Q52" s="36"/>
    </row>
    <row r="53" spans="15:17" x14ac:dyDescent="0.25">
      <c r="O53" s="36"/>
      <c r="P53" s="36"/>
      <c r="Q53" s="36"/>
    </row>
    <row r="54" spans="15:17" x14ac:dyDescent="0.25">
      <c r="O54" s="36"/>
      <c r="P54" s="36"/>
      <c r="Q54" s="36"/>
    </row>
    <row r="55" spans="15:17" x14ac:dyDescent="0.25">
      <c r="O55" s="36"/>
      <c r="P55" s="36"/>
      <c r="Q55" s="36"/>
    </row>
    <row r="56" spans="15:17" x14ac:dyDescent="0.25">
      <c r="O56" s="36"/>
      <c r="P56" s="36"/>
      <c r="Q56" s="36"/>
    </row>
    <row r="57" spans="15:17" x14ac:dyDescent="0.25">
      <c r="O57" s="36"/>
      <c r="P57" s="36"/>
      <c r="Q57" s="36"/>
    </row>
    <row r="58" spans="15:17" x14ac:dyDescent="0.25">
      <c r="O58" s="36"/>
      <c r="P58" s="36"/>
      <c r="Q58" s="36"/>
    </row>
    <row r="59" spans="15:17" x14ac:dyDescent="0.25">
      <c r="O59" s="36"/>
      <c r="P59" s="36"/>
      <c r="Q59" s="36"/>
    </row>
    <row r="60" spans="15:17" x14ac:dyDescent="0.25">
      <c r="O60" s="36"/>
      <c r="P60" s="36"/>
      <c r="Q60" s="36"/>
    </row>
    <row r="61" spans="15:17" x14ac:dyDescent="0.25">
      <c r="O61" s="36"/>
      <c r="P61" s="36"/>
      <c r="Q61" s="36"/>
    </row>
    <row r="62" spans="15:17" x14ac:dyDescent="0.25">
      <c r="O62" s="36"/>
      <c r="P62" s="36"/>
      <c r="Q62" s="36"/>
    </row>
    <row r="63" spans="15:17" x14ac:dyDescent="0.25">
      <c r="O63" s="36"/>
      <c r="P63" s="36"/>
      <c r="Q63" s="36"/>
    </row>
    <row r="64" spans="15:17" x14ac:dyDescent="0.25">
      <c r="O64" s="36"/>
      <c r="P64" s="36"/>
      <c r="Q64" s="36"/>
    </row>
    <row r="65" spans="15:17" x14ac:dyDescent="0.25">
      <c r="O65" s="36"/>
      <c r="P65" s="36"/>
      <c r="Q65" s="36"/>
    </row>
    <row r="66" spans="15:17" x14ac:dyDescent="0.25">
      <c r="O66" s="36"/>
      <c r="P66" s="36"/>
      <c r="Q66" s="36"/>
    </row>
    <row r="67" spans="15:17" x14ac:dyDescent="0.25">
      <c r="O67" s="36"/>
      <c r="P67" s="36"/>
      <c r="Q67" s="36"/>
    </row>
    <row r="68" spans="15:17" x14ac:dyDescent="0.25">
      <c r="O68" s="36"/>
      <c r="P68" s="36"/>
      <c r="Q68" s="36"/>
    </row>
    <row r="69" spans="15:17" x14ac:dyDescent="0.25">
      <c r="O69" s="36"/>
      <c r="P69" s="36"/>
      <c r="Q69" s="36"/>
    </row>
    <row r="70" spans="15:17" x14ac:dyDescent="0.25">
      <c r="O70" s="36"/>
      <c r="P70" s="36"/>
      <c r="Q70" s="36"/>
    </row>
    <row r="71" spans="15:17" x14ac:dyDescent="0.25">
      <c r="O71" s="36"/>
      <c r="P71" s="36"/>
      <c r="Q71" s="36"/>
    </row>
    <row r="72" spans="15:17" x14ac:dyDescent="0.25">
      <c r="O72" s="36"/>
      <c r="P72" s="36"/>
      <c r="Q72" s="36"/>
    </row>
    <row r="73" spans="15:17" x14ac:dyDescent="0.25">
      <c r="O73" s="36"/>
      <c r="P73" s="36"/>
      <c r="Q73" s="36"/>
    </row>
    <row r="74" spans="15:17" x14ac:dyDescent="0.25">
      <c r="O74" s="36"/>
      <c r="P74" s="36"/>
      <c r="Q74" s="36"/>
    </row>
    <row r="75" spans="15:17" x14ac:dyDescent="0.25">
      <c r="O75" s="36"/>
      <c r="P75" s="36"/>
      <c r="Q75" s="36"/>
    </row>
    <row r="76" spans="15:17" x14ac:dyDescent="0.25">
      <c r="O76" s="36"/>
      <c r="P76" s="36"/>
      <c r="Q76" s="36"/>
    </row>
    <row r="77" spans="15:17" x14ac:dyDescent="0.25">
      <c r="O77" s="36"/>
      <c r="P77" s="36"/>
      <c r="Q77" s="36"/>
    </row>
    <row r="78" spans="15:17" x14ac:dyDescent="0.25">
      <c r="O78" s="36"/>
      <c r="P78" s="36"/>
      <c r="Q78" s="36"/>
    </row>
    <row r="79" spans="15:17" x14ac:dyDescent="0.25">
      <c r="O79" s="36"/>
      <c r="P79" s="36"/>
      <c r="Q79" s="36"/>
    </row>
    <row r="80" spans="15:17" x14ac:dyDescent="0.25">
      <c r="O80" s="36"/>
      <c r="P80" s="36"/>
      <c r="Q80" s="36"/>
    </row>
    <row r="81" spans="15:17" x14ac:dyDescent="0.25">
      <c r="O81" s="36"/>
      <c r="P81" s="36"/>
      <c r="Q81" s="36"/>
    </row>
    <row r="82" spans="15:17" x14ac:dyDescent="0.25">
      <c r="O82" s="36"/>
      <c r="P82" s="36"/>
      <c r="Q82" s="36"/>
    </row>
    <row r="83" spans="15:17" x14ac:dyDescent="0.25">
      <c r="O83" s="36"/>
      <c r="P83" s="36"/>
      <c r="Q83" s="36"/>
    </row>
    <row r="84" spans="15:17" x14ac:dyDescent="0.25">
      <c r="O84" s="36"/>
      <c r="P84" s="36"/>
      <c r="Q84" s="36"/>
    </row>
    <row r="85" spans="15:17" x14ac:dyDescent="0.25">
      <c r="O85" s="36"/>
      <c r="P85" s="36"/>
      <c r="Q85" s="36"/>
    </row>
    <row r="86" spans="15:17" x14ac:dyDescent="0.25">
      <c r="O86" s="36"/>
      <c r="P86" s="36"/>
      <c r="Q86" s="36"/>
    </row>
    <row r="87" spans="15:17" x14ac:dyDescent="0.25">
      <c r="O87" s="36"/>
      <c r="P87" s="36"/>
      <c r="Q87" s="36"/>
    </row>
    <row r="88" spans="15:17" x14ac:dyDescent="0.25">
      <c r="O88" s="36"/>
      <c r="P88" s="36"/>
      <c r="Q88" s="36"/>
    </row>
    <row r="89" spans="15:17" x14ac:dyDescent="0.25">
      <c r="O89" s="36"/>
      <c r="P89" s="36"/>
      <c r="Q89" s="36"/>
    </row>
    <row r="90" spans="15:17" x14ac:dyDescent="0.25">
      <c r="O90" s="36"/>
      <c r="P90" s="36"/>
      <c r="Q90" s="36"/>
    </row>
    <row r="91" spans="15:17" x14ac:dyDescent="0.25">
      <c r="O91" s="36"/>
      <c r="P91" s="36"/>
      <c r="Q91" s="36"/>
    </row>
    <row r="92" spans="15:17" x14ac:dyDescent="0.25">
      <c r="O92" s="36"/>
      <c r="P92" s="36"/>
      <c r="Q92" s="36"/>
    </row>
    <row r="93" spans="15:17" x14ac:dyDescent="0.25">
      <c r="O93" s="36"/>
      <c r="P93" s="36"/>
      <c r="Q93" s="36"/>
    </row>
    <row r="94" spans="15:17" x14ac:dyDescent="0.25">
      <c r="O94" s="36"/>
      <c r="P94" s="36"/>
      <c r="Q94" s="36"/>
    </row>
    <row r="95" spans="15:17" x14ac:dyDescent="0.25">
      <c r="O95" s="36"/>
      <c r="P95" s="36"/>
      <c r="Q95" s="36"/>
    </row>
    <row r="96" spans="15:17" x14ac:dyDescent="0.25">
      <c r="O96" s="36"/>
      <c r="P96" s="36"/>
      <c r="Q96" s="36"/>
    </row>
    <row r="97" spans="15:17" x14ac:dyDescent="0.25">
      <c r="O97" s="36"/>
      <c r="P97" s="36"/>
      <c r="Q97" s="36"/>
    </row>
    <row r="98" spans="15:17" x14ac:dyDescent="0.25">
      <c r="O98" s="36"/>
      <c r="P98" s="36"/>
      <c r="Q98" s="36"/>
    </row>
    <row r="99" spans="15:17" x14ac:dyDescent="0.25">
      <c r="O99" s="36"/>
      <c r="P99" s="36"/>
      <c r="Q99" s="36"/>
    </row>
    <row r="100" spans="15:17" x14ac:dyDescent="0.25">
      <c r="O100" s="36"/>
      <c r="P100" s="36"/>
      <c r="Q100" s="36"/>
    </row>
    <row r="101" spans="15:17" x14ac:dyDescent="0.25">
      <c r="O101" s="36"/>
      <c r="P101" s="36"/>
      <c r="Q101" s="36"/>
    </row>
    <row r="102" spans="15:17" x14ac:dyDescent="0.25">
      <c r="O102" s="36"/>
      <c r="P102" s="36"/>
      <c r="Q102" s="36"/>
    </row>
    <row r="103" spans="15:17" x14ac:dyDescent="0.25">
      <c r="O103" s="36"/>
      <c r="P103" s="36"/>
      <c r="Q103" s="36"/>
    </row>
    <row r="104" spans="15:17" x14ac:dyDescent="0.25">
      <c r="O104" s="36"/>
      <c r="P104" s="36"/>
      <c r="Q104" s="36"/>
    </row>
    <row r="105" spans="15:17" x14ac:dyDescent="0.25">
      <c r="O105" s="36"/>
      <c r="P105" s="36"/>
      <c r="Q105" s="36"/>
    </row>
    <row r="106" spans="15:17" x14ac:dyDescent="0.25">
      <c r="O106" s="36"/>
      <c r="P106" s="36"/>
      <c r="Q106" s="36"/>
    </row>
    <row r="107" spans="15:17" x14ac:dyDescent="0.25">
      <c r="O107" s="36"/>
      <c r="P107" s="36"/>
      <c r="Q107" s="36"/>
    </row>
    <row r="108" spans="15:17" x14ac:dyDescent="0.25">
      <c r="O108" s="36"/>
      <c r="P108" s="36"/>
      <c r="Q108" s="36"/>
    </row>
    <row r="109" spans="15:17" x14ac:dyDescent="0.25">
      <c r="O109" s="36"/>
      <c r="P109" s="36"/>
      <c r="Q109" s="36"/>
    </row>
    <row r="110" spans="15:17" x14ac:dyDescent="0.25">
      <c r="O110" s="36"/>
      <c r="P110" s="36"/>
      <c r="Q110" s="36"/>
    </row>
    <row r="111" spans="15:17" x14ac:dyDescent="0.25">
      <c r="O111" s="36"/>
      <c r="P111" s="36"/>
      <c r="Q111" s="36"/>
    </row>
    <row r="112" spans="15:17" x14ac:dyDescent="0.25">
      <c r="O112" s="36"/>
      <c r="P112" s="36"/>
      <c r="Q112" s="36"/>
    </row>
    <row r="113" spans="15:17" x14ac:dyDescent="0.25">
      <c r="O113" s="36"/>
      <c r="P113" s="36"/>
      <c r="Q113" s="36"/>
    </row>
    <row r="114" spans="15:17" x14ac:dyDescent="0.25">
      <c r="O114" s="36"/>
      <c r="P114" s="36"/>
      <c r="Q114" s="36"/>
    </row>
    <row r="115" spans="15:17" x14ac:dyDescent="0.25">
      <c r="O115" s="36"/>
      <c r="P115" s="36"/>
      <c r="Q115" s="36"/>
    </row>
    <row r="116" spans="15:17" x14ac:dyDescent="0.25">
      <c r="O116" s="36"/>
      <c r="P116" s="36"/>
      <c r="Q116" s="36"/>
    </row>
    <row r="117" spans="15:17" x14ac:dyDescent="0.25">
      <c r="O117" s="36"/>
      <c r="P117" s="36"/>
      <c r="Q117" s="36"/>
    </row>
    <row r="118" spans="15:17" x14ac:dyDescent="0.25">
      <c r="O118" s="36"/>
      <c r="P118" s="36"/>
      <c r="Q118" s="36"/>
    </row>
    <row r="119" spans="15:17" x14ac:dyDescent="0.25">
      <c r="O119" s="36"/>
      <c r="P119" s="36"/>
      <c r="Q119" s="36"/>
    </row>
    <row r="120" spans="15:17" x14ac:dyDescent="0.25">
      <c r="O120" s="36"/>
      <c r="P120" s="36"/>
      <c r="Q120" s="36"/>
    </row>
    <row r="121" spans="15:17" x14ac:dyDescent="0.25">
      <c r="O121" s="36"/>
      <c r="P121" s="36"/>
      <c r="Q121" s="36"/>
    </row>
    <row r="122" spans="15:17" x14ac:dyDescent="0.25">
      <c r="O122" s="36"/>
      <c r="P122" s="36"/>
      <c r="Q122" s="36"/>
    </row>
    <row r="123" spans="15:17" x14ac:dyDescent="0.25">
      <c r="O123" s="36"/>
      <c r="P123" s="36"/>
      <c r="Q123" s="36"/>
    </row>
    <row r="124" spans="15:17" x14ac:dyDescent="0.25">
      <c r="O124" s="36"/>
      <c r="P124" s="36"/>
      <c r="Q124" s="36"/>
    </row>
    <row r="125" spans="15:17" x14ac:dyDescent="0.25">
      <c r="O125" s="36"/>
      <c r="P125" s="36"/>
      <c r="Q125" s="36"/>
    </row>
    <row r="126" spans="15:17" x14ac:dyDescent="0.25">
      <c r="O126" s="36"/>
      <c r="P126" s="36"/>
      <c r="Q126" s="36"/>
    </row>
    <row r="127" spans="15:17" x14ac:dyDescent="0.25">
      <c r="O127" s="36"/>
      <c r="P127" s="36"/>
      <c r="Q127" s="36"/>
    </row>
    <row r="128" spans="15:17" x14ac:dyDescent="0.25">
      <c r="O128" s="36"/>
      <c r="P128" s="36"/>
      <c r="Q128" s="36"/>
    </row>
    <row r="129" spans="15:17" x14ac:dyDescent="0.25">
      <c r="O129" s="36"/>
      <c r="P129" s="36"/>
      <c r="Q129" s="36"/>
    </row>
    <row r="130" spans="15:17" x14ac:dyDescent="0.25">
      <c r="O130" s="36"/>
      <c r="P130" s="36"/>
      <c r="Q130" s="36"/>
    </row>
    <row r="131" spans="15:17" x14ac:dyDescent="0.25">
      <c r="O131" s="36"/>
      <c r="P131" s="36"/>
      <c r="Q131" s="36"/>
    </row>
    <row r="132" spans="15:17" x14ac:dyDescent="0.25">
      <c r="O132" s="36"/>
      <c r="P132" s="36"/>
      <c r="Q132" s="36"/>
    </row>
    <row r="133" spans="15:17" x14ac:dyDescent="0.25">
      <c r="O133" s="36"/>
      <c r="P133" s="36"/>
      <c r="Q133" s="36"/>
    </row>
    <row r="134" spans="15:17" x14ac:dyDescent="0.25">
      <c r="O134" s="36"/>
      <c r="P134" s="36"/>
      <c r="Q134" s="36"/>
    </row>
    <row r="135" spans="15:17" x14ac:dyDescent="0.25">
      <c r="O135" s="36"/>
      <c r="P135" s="36"/>
      <c r="Q135" s="36"/>
    </row>
    <row r="136" spans="15:17" x14ac:dyDescent="0.25">
      <c r="O136" s="36"/>
      <c r="P136" s="36"/>
      <c r="Q136" s="36"/>
    </row>
    <row r="137" spans="15:17" x14ac:dyDescent="0.25">
      <c r="O137" s="36"/>
      <c r="P137" s="36"/>
      <c r="Q137" s="36"/>
    </row>
    <row r="138" spans="15:17" x14ac:dyDescent="0.25">
      <c r="O138" s="36"/>
      <c r="P138" s="36"/>
      <c r="Q138" s="36"/>
    </row>
    <row r="139" spans="15:17" x14ac:dyDescent="0.25">
      <c r="O139" s="36"/>
      <c r="P139" s="36"/>
      <c r="Q139" s="36"/>
    </row>
    <row r="140" spans="15:17" x14ac:dyDescent="0.25">
      <c r="O140" s="36"/>
      <c r="P140" s="36"/>
      <c r="Q140" s="36"/>
    </row>
    <row r="141" spans="15:17" x14ac:dyDescent="0.25">
      <c r="O141" s="36"/>
      <c r="P141" s="36"/>
      <c r="Q141" s="36"/>
    </row>
    <row r="142" spans="15:17" x14ac:dyDescent="0.25">
      <c r="O142" s="36"/>
      <c r="P142" s="36"/>
      <c r="Q142" s="36"/>
    </row>
    <row r="143" spans="15:17" x14ac:dyDescent="0.25">
      <c r="O143" s="36"/>
      <c r="P143" s="36"/>
      <c r="Q143" s="36"/>
    </row>
    <row r="144" spans="15:17" x14ac:dyDescent="0.25">
      <c r="O144" s="36"/>
      <c r="P144" s="36"/>
      <c r="Q144" s="36"/>
    </row>
    <row r="145" spans="15:17" x14ac:dyDescent="0.25">
      <c r="O145" s="36"/>
      <c r="P145" s="36"/>
      <c r="Q145" s="36"/>
    </row>
    <row r="146" spans="15:17" x14ac:dyDescent="0.25">
      <c r="O146" s="36"/>
      <c r="P146" s="36"/>
      <c r="Q146" s="36"/>
    </row>
    <row r="147" spans="15:17" x14ac:dyDescent="0.25">
      <c r="O147" s="36"/>
      <c r="P147" s="36"/>
      <c r="Q147" s="36"/>
    </row>
    <row r="148" spans="15:17" x14ac:dyDescent="0.25">
      <c r="O148" s="36"/>
      <c r="P148" s="36"/>
      <c r="Q148" s="36"/>
    </row>
    <row r="149" spans="15:17" x14ac:dyDescent="0.25">
      <c r="O149" s="36"/>
      <c r="P149" s="36"/>
      <c r="Q149" s="36"/>
    </row>
    <row r="150" spans="15:17" x14ac:dyDescent="0.25">
      <c r="O150" s="36"/>
      <c r="P150" s="36"/>
      <c r="Q150" s="36"/>
    </row>
    <row r="151" spans="15:17" x14ac:dyDescent="0.25">
      <c r="O151" s="36"/>
      <c r="P151" s="36"/>
      <c r="Q151" s="36"/>
    </row>
    <row r="152" spans="15:17" x14ac:dyDescent="0.25">
      <c r="O152" s="36"/>
      <c r="P152" s="36"/>
      <c r="Q152" s="36"/>
    </row>
    <row r="153" spans="15:17" x14ac:dyDescent="0.25">
      <c r="O153" s="36"/>
      <c r="P153" s="36"/>
      <c r="Q153" s="36"/>
    </row>
    <row r="154" spans="15:17" x14ac:dyDescent="0.25">
      <c r="O154" s="36"/>
      <c r="P154" s="36"/>
      <c r="Q154" s="36"/>
    </row>
    <row r="155" spans="15:17" x14ac:dyDescent="0.25">
      <c r="O155" s="36"/>
      <c r="P155" s="36"/>
      <c r="Q155" s="36"/>
    </row>
    <row r="156" spans="15:17" x14ac:dyDescent="0.25">
      <c r="O156" s="36"/>
      <c r="P156" s="36"/>
      <c r="Q156" s="36"/>
    </row>
    <row r="157" spans="15:17" x14ac:dyDescent="0.25">
      <c r="O157" s="36"/>
      <c r="P157" s="36"/>
      <c r="Q157" s="36"/>
    </row>
    <row r="158" spans="15:17" x14ac:dyDescent="0.25">
      <c r="O158" s="36"/>
      <c r="P158" s="36"/>
      <c r="Q158" s="36"/>
    </row>
    <row r="159" spans="15:17" x14ac:dyDescent="0.25">
      <c r="O159" s="36"/>
      <c r="P159" s="36"/>
      <c r="Q159" s="36"/>
    </row>
    <row r="160" spans="15:17" x14ac:dyDescent="0.25">
      <c r="O160" s="36"/>
      <c r="P160" s="36"/>
      <c r="Q160" s="36"/>
    </row>
    <row r="161" spans="15:17" x14ac:dyDescent="0.25">
      <c r="O161" s="36"/>
      <c r="P161" s="36"/>
      <c r="Q161" s="36"/>
    </row>
    <row r="162" spans="15:17" x14ac:dyDescent="0.25">
      <c r="O162" s="36"/>
      <c r="P162" s="36"/>
      <c r="Q162" s="36"/>
    </row>
  </sheetData>
  <sheetProtection algorithmName="SHA-512" hashValue="RWJwxs5SsH7KlbDfcGsdE1WehQeISrXuehad7CvdlpvNs3kGzng5v9m7KSBE7pgcgtq8n7UpwYKMDYp48jl+tg==" saltValue="vhj26dTxmJwdGeFYDnrCJw==" spinCount="100000" sheet="1" objects="1" scenarios="1"/>
  <mergeCells count="4">
    <mergeCell ref="B11:D11"/>
    <mergeCell ref="B13:B14"/>
    <mergeCell ref="B10:D10"/>
    <mergeCell ref="B9:D9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'BASE-2026'!$A$2:$A$17</xm:f>
          </x14:formula1>
          <xm:sqref>C6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6:M33"/>
  <sheetViews>
    <sheetView showGridLines="0" tabSelected="1" topLeftCell="A4" workbookViewId="0">
      <selection activeCell="E15" sqref="E15"/>
    </sheetView>
  </sheetViews>
  <sheetFormatPr defaultRowHeight="15" x14ac:dyDescent="0.25"/>
  <cols>
    <col min="2" max="2" width="31.140625" style="1" customWidth="1"/>
    <col min="3" max="3" width="22.5703125" style="1" customWidth="1"/>
    <col min="4" max="4" width="20" style="1" customWidth="1"/>
    <col min="5" max="5" width="20.7109375" style="1" customWidth="1"/>
    <col min="6" max="6" width="6.7109375" customWidth="1"/>
    <col min="7" max="7" width="21.7109375" customWidth="1"/>
    <col min="8" max="8" width="34.5703125" customWidth="1"/>
    <col min="9" max="9" width="8.5703125" style="1" customWidth="1"/>
    <col min="10" max="10" width="31.7109375" customWidth="1"/>
    <col min="11" max="11" width="14.7109375" customWidth="1"/>
    <col min="12" max="12" width="18.42578125" customWidth="1"/>
    <col min="13" max="13" width="18.7109375" bestFit="1" customWidth="1"/>
  </cols>
  <sheetData>
    <row r="6" spans="2:13" x14ac:dyDescent="0.25">
      <c r="B6" s="21" t="s">
        <v>2</v>
      </c>
      <c r="C6" s="238" t="s">
        <v>0</v>
      </c>
    </row>
    <row r="8" spans="2:13" x14ac:dyDescent="0.25">
      <c r="C8" s="3"/>
      <c r="D8" s="3"/>
      <c r="E8" s="3"/>
      <c r="I8" s="3"/>
    </row>
    <row r="9" spans="2:13" x14ac:dyDescent="0.25">
      <c r="B9" s="4"/>
      <c r="C9" s="4"/>
      <c r="D9" s="4"/>
      <c r="H9" s="206"/>
      <c r="I9" s="4"/>
      <c r="M9" s="207"/>
    </row>
    <row r="10" spans="2:13" s="69" customFormat="1" x14ac:dyDescent="0.25">
      <c r="B10" s="526" t="s">
        <v>827</v>
      </c>
      <c r="C10" s="526"/>
      <c r="D10" s="526"/>
      <c r="E10" s="526"/>
      <c r="G10" s="526" t="s">
        <v>244</v>
      </c>
      <c r="H10" s="526"/>
      <c r="I10" s="67"/>
      <c r="J10" s="567" t="s">
        <v>967</v>
      </c>
      <c r="K10" s="567"/>
      <c r="L10" s="567"/>
      <c r="M10" s="567"/>
    </row>
    <row r="11" spans="2:13" s="69" customFormat="1" x14ac:dyDescent="0.25">
      <c r="B11" s="527" t="str">
        <f>CONCATENATE("PACOTE ",$C$6)</f>
        <v>PACOTE PLATINUM</v>
      </c>
      <c r="C11" s="527"/>
      <c r="D11" s="527"/>
      <c r="E11" s="527"/>
      <c r="G11" s="527" t="str">
        <f>CONCATENATE("PACOTE ",$C$6)</f>
        <v>PACOTE PLATINUM</v>
      </c>
      <c r="H11" s="527"/>
      <c r="J11" s="566" t="s">
        <v>414</v>
      </c>
      <c r="K11" s="566"/>
      <c r="L11" s="566"/>
      <c r="M11" s="566"/>
    </row>
    <row r="12" spans="2:13" s="441" customFormat="1" x14ac:dyDescent="0.25">
      <c r="B12" s="440"/>
      <c r="C12" s="440"/>
      <c r="D12" s="440"/>
      <c r="E12" s="4" t="s">
        <v>605</v>
      </c>
      <c r="G12" s="440"/>
      <c r="H12" s="38" t="s">
        <v>605</v>
      </c>
      <c r="J12" s="442"/>
      <c r="K12" s="442"/>
      <c r="L12" s="565" t="s">
        <v>605</v>
      </c>
      <c r="M12" s="565"/>
    </row>
    <row r="13" spans="2:13" s="69" customFormat="1" x14ac:dyDescent="0.25">
      <c r="B13" s="9" t="s">
        <v>3</v>
      </c>
      <c r="G13" s="9" t="s">
        <v>3</v>
      </c>
      <c r="I13" s="67"/>
      <c r="J13" s="375" t="s">
        <v>3</v>
      </c>
    </row>
    <row r="14" spans="2:13" s="86" customFormat="1" ht="38.25" x14ac:dyDescent="0.25">
      <c r="B14" s="82" t="s">
        <v>23</v>
      </c>
      <c r="C14" s="75" t="s">
        <v>987</v>
      </c>
      <c r="D14" s="75" t="s">
        <v>988</v>
      </c>
      <c r="E14" s="75" t="s">
        <v>989</v>
      </c>
      <c r="F14" s="84"/>
      <c r="G14" s="82" t="s">
        <v>23</v>
      </c>
      <c r="H14" s="85" t="s">
        <v>983</v>
      </c>
      <c r="I14" s="87"/>
      <c r="J14" s="82" t="s">
        <v>23</v>
      </c>
      <c r="K14" s="83" t="s">
        <v>984</v>
      </c>
      <c r="L14" s="83" t="s">
        <v>985</v>
      </c>
      <c r="M14" s="83" t="s">
        <v>986</v>
      </c>
    </row>
    <row r="15" spans="2:13" s="86" customFormat="1" ht="13.5" x14ac:dyDescent="0.25">
      <c r="B15" s="88" t="s">
        <v>17</v>
      </c>
      <c r="C15" s="366" t="s">
        <v>852</v>
      </c>
      <c r="D15" s="366" t="s">
        <v>858</v>
      </c>
      <c r="E15" s="366" t="s">
        <v>864</v>
      </c>
      <c r="F15" s="90"/>
      <c r="G15" s="88" t="s">
        <v>17</v>
      </c>
      <c r="H15" s="366" t="s">
        <v>869</v>
      </c>
      <c r="I15" s="92"/>
      <c r="J15" s="397" t="s">
        <v>17</v>
      </c>
      <c r="K15" s="89">
        <v>0.85</v>
      </c>
      <c r="L15" s="89">
        <v>0.92</v>
      </c>
      <c r="M15" s="89">
        <v>1.08</v>
      </c>
    </row>
    <row r="16" spans="2:13" s="86" customFormat="1" ht="13.5" x14ac:dyDescent="0.25">
      <c r="B16" s="301" t="s">
        <v>18</v>
      </c>
      <c r="C16" s="367" t="s">
        <v>853</v>
      </c>
      <c r="D16" s="367" t="s">
        <v>859</v>
      </c>
      <c r="E16" s="367" t="s">
        <v>321</v>
      </c>
      <c r="F16" s="90"/>
      <c r="G16" s="301" t="s">
        <v>18</v>
      </c>
      <c r="H16" s="367" t="s">
        <v>870</v>
      </c>
      <c r="I16" s="92"/>
      <c r="J16" s="93" t="s">
        <v>18</v>
      </c>
      <c r="K16" s="94">
        <v>1.1000000000000001</v>
      </c>
      <c r="L16" s="94">
        <v>1.17</v>
      </c>
      <c r="M16" s="94">
        <v>1.4</v>
      </c>
    </row>
    <row r="17" spans="1:13" s="86" customFormat="1" ht="13.5" x14ac:dyDescent="0.25">
      <c r="B17" s="88" t="s">
        <v>19</v>
      </c>
      <c r="C17" s="366" t="s">
        <v>583</v>
      </c>
      <c r="D17" s="366" t="s">
        <v>851</v>
      </c>
      <c r="E17" s="366" t="s">
        <v>865</v>
      </c>
      <c r="F17" s="90"/>
      <c r="G17" s="88" t="s">
        <v>19</v>
      </c>
      <c r="H17" s="366" t="s">
        <v>871</v>
      </c>
      <c r="I17" s="92"/>
      <c r="J17" s="397" t="s">
        <v>19</v>
      </c>
      <c r="K17" s="89">
        <v>1.43</v>
      </c>
      <c r="L17" s="89">
        <v>1.54</v>
      </c>
      <c r="M17" s="89">
        <v>1.79</v>
      </c>
    </row>
    <row r="18" spans="1:13" s="86" customFormat="1" ht="13.5" x14ac:dyDescent="0.25">
      <c r="B18" s="301" t="s">
        <v>8</v>
      </c>
      <c r="C18" s="367" t="s">
        <v>854</v>
      </c>
      <c r="D18" s="367" t="s">
        <v>860</v>
      </c>
      <c r="E18" s="367" t="s">
        <v>866</v>
      </c>
      <c r="F18" s="90"/>
      <c r="G18" s="140"/>
      <c r="H18" s="141"/>
      <c r="I18" s="92"/>
      <c r="J18" s="93" t="s">
        <v>8</v>
      </c>
      <c r="K18" s="94">
        <v>1.8</v>
      </c>
      <c r="L18" s="94">
        <v>1.97</v>
      </c>
      <c r="M18" s="94">
        <v>2.25</v>
      </c>
    </row>
    <row r="19" spans="1:13" s="86" customFormat="1" ht="13.5" x14ac:dyDescent="0.25">
      <c r="B19" s="88" t="s">
        <v>9</v>
      </c>
      <c r="C19" s="366" t="s">
        <v>855</v>
      </c>
      <c r="D19" s="366" t="s">
        <v>861</v>
      </c>
      <c r="E19" s="366" t="s">
        <v>867</v>
      </c>
      <c r="F19" s="90"/>
      <c r="G19" s="140"/>
      <c r="H19" s="141"/>
      <c r="I19" s="92"/>
      <c r="J19" s="397" t="s">
        <v>9</v>
      </c>
      <c r="K19" s="89">
        <v>2.11</v>
      </c>
      <c r="L19" s="89">
        <v>2.34</v>
      </c>
      <c r="M19" s="89">
        <v>2.63</v>
      </c>
    </row>
    <row r="20" spans="1:13" s="86" customFormat="1" ht="13.5" x14ac:dyDescent="0.25">
      <c r="B20" s="301" t="s">
        <v>10</v>
      </c>
      <c r="C20" s="367" t="s">
        <v>856</v>
      </c>
      <c r="D20" s="367" t="s">
        <v>862</v>
      </c>
      <c r="E20" s="367" t="s">
        <v>451</v>
      </c>
      <c r="F20" s="90"/>
      <c r="G20" s="140"/>
      <c r="H20" s="141"/>
      <c r="I20" s="92"/>
      <c r="J20" s="93" t="s">
        <v>10</v>
      </c>
      <c r="K20" s="94">
        <v>2.41</v>
      </c>
      <c r="L20" s="94">
        <v>2.67</v>
      </c>
      <c r="M20" s="94">
        <v>3.08</v>
      </c>
    </row>
    <row r="21" spans="1:13" s="86" customFormat="1" ht="13.5" x14ac:dyDescent="0.25">
      <c r="B21" s="88" t="s">
        <v>11</v>
      </c>
      <c r="C21" s="366" t="s">
        <v>857</v>
      </c>
      <c r="D21" s="366" t="s">
        <v>863</v>
      </c>
      <c r="E21" s="366" t="s">
        <v>868</v>
      </c>
      <c r="F21" s="90"/>
      <c r="G21" s="140"/>
      <c r="H21" s="141"/>
      <c r="I21" s="92"/>
      <c r="J21" s="397" t="s">
        <v>11</v>
      </c>
      <c r="K21" s="89">
        <v>2.74</v>
      </c>
      <c r="L21" s="89">
        <v>2.96</v>
      </c>
      <c r="M21" s="89">
        <v>3.45</v>
      </c>
    </row>
    <row r="22" spans="1:13" s="86" customFormat="1" ht="13.5" x14ac:dyDescent="0.25">
      <c r="B22" s="92"/>
      <c r="C22" s="87"/>
      <c r="D22" s="87"/>
      <c r="E22" s="87"/>
      <c r="F22" s="84"/>
      <c r="I22" s="87"/>
      <c r="J22" s="398"/>
      <c r="K22" s="399"/>
      <c r="L22" s="399"/>
      <c r="M22" s="399"/>
    </row>
    <row r="23" spans="1:13" s="86" customFormat="1" ht="13.5" x14ac:dyDescent="0.2">
      <c r="B23" s="96" t="s">
        <v>36</v>
      </c>
      <c r="C23" s="87"/>
      <c r="D23" s="87"/>
      <c r="E23" s="87"/>
      <c r="F23" s="97"/>
      <c r="I23" s="87"/>
      <c r="J23" s="98" t="s">
        <v>36</v>
      </c>
      <c r="K23" s="97"/>
      <c r="L23" s="97"/>
      <c r="M23" s="97"/>
    </row>
    <row r="24" spans="1:13" s="86" customFormat="1" ht="13.5" x14ac:dyDescent="0.2">
      <c r="B24" s="87"/>
      <c r="C24" s="87"/>
      <c r="D24" s="87"/>
      <c r="E24" s="87"/>
      <c r="F24" s="97"/>
      <c r="I24" s="87"/>
      <c r="J24" s="79"/>
      <c r="K24" s="97"/>
      <c r="L24" s="97"/>
      <c r="M24" s="97"/>
    </row>
    <row r="25" spans="1:13" s="86" customFormat="1" ht="13.5" x14ac:dyDescent="0.2">
      <c r="A25" s="444"/>
      <c r="B25" s="443" t="s">
        <v>241</v>
      </c>
      <c r="C25" s="99"/>
      <c r="D25" s="99"/>
      <c r="E25" s="99"/>
      <c r="F25" s="100"/>
      <c r="I25" s="99"/>
      <c r="J25" s="400" t="s">
        <v>968</v>
      </c>
      <c r="K25" s="401"/>
      <c r="L25" s="401"/>
      <c r="M25" s="401"/>
    </row>
    <row r="26" spans="1:13" s="86" customFormat="1" ht="13.5" x14ac:dyDescent="0.25">
      <c r="C26" s="99"/>
      <c r="D26" s="99"/>
      <c r="E26" s="99"/>
      <c r="F26" s="84"/>
      <c r="I26" s="87"/>
      <c r="J26" s="84"/>
      <c r="K26" s="84"/>
      <c r="L26" s="84"/>
      <c r="M26" s="84"/>
    </row>
    <row r="27" spans="1:13" s="86" customFormat="1" ht="13.5" x14ac:dyDescent="0.25">
      <c r="C27" s="87"/>
      <c r="D27" s="87"/>
      <c r="E27" s="87"/>
      <c r="F27" s="84"/>
      <c r="I27" s="87"/>
      <c r="J27" s="84"/>
      <c r="K27" s="84"/>
      <c r="L27" s="84"/>
      <c r="M27" s="84"/>
    </row>
    <row r="28" spans="1:13" s="86" customFormat="1" ht="30" customHeight="1" x14ac:dyDescent="0.25">
      <c r="B28" s="443"/>
      <c r="C28" s="443"/>
      <c r="D28" s="443"/>
      <c r="E28" s="87"/>
      <c r="F28" s="13"/>
      <c r="I28" s="87"/>
      <c r="J28" s="84"/>
      <c r="K28" s="84"/>
      <c r="L28" s="84"/>
      <c r="M28" s="84"/>
    </row>
    <row r="29" spans="1:13" s="86" customFormat="1" ht="12.75" x14ac:dyDescent="0.2">
      <c r="B29" s="443"/>
      <c r="C29" s="92"/>
      <c r="D29" s="92"/>
      <c r="E29" s="92"/>
      <c r="I29" s="87"/>
    </row>
    <row r="30" spans="1:13" s="86" customFormat="1" ht="12.75" x14ac:dyDescent="0.2">
      <c r="B30" s="443"/>
      <c r="I30" s="87"/>
    </row>
    <row r="31" spans="1:13" s="86" customFormat="1" ht="12.75" x14ac:dyDescent="0.2"/>
    <row r="32" spans="1:13" x14ac:dyDescent="0.25">
      <c r="B32" s="86"/>
    </row>
    <row r="33" spans="2:2" x14ac:dyDescent="0.25">
      <c r="B33" s="445"/>
    </row>
  </sheetData>
  <sheetProtection algorithmName="SHA-512" hashValue="TGoKs21lFlUbPjuk3tc2vJaMOliHFwnMl3Ltt/mLjbdaJt/chlPUNzW6MXq9jgBItkGE8+8LFhOoHXmcrbZhMg==" saltValue="Cb1Bdbb/vvQeqQ3JcMT3kQ==" spinCount="100000" sheet="1" objects="1" scenarios="1"/>
  <mergeCells count="7">
    <mergeCell ref="L12:M12"/>
    <mergeCell ref="B11:E11"/>
    <mergeCell ref="G11:H11"/>
    <mergeCell ref="G10:H10"/>
    <mergeCell ref="B10:E10"/>
    <mergeCell ref="J11:M11"/>
    <mergeCell ref="J10:M10"/>
  </mergeCells>
  <conditionalFormatting sqref="K15:M21">
    <cfRule type="cellIs" dxfId="0" priority="1" stopIfTrue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H15:H17 C15:E21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'BASE-2026'!$A$2:$A$17</xm:f>
          </x14:formula1>
          <xm:sqref>C6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B6:J27"/>
  <sheetViews>
    <sheetView showGridLines="0" workbookViewId="0">
      <selection activeCell="O35" sqref="O35"/>
    </sheetView>
  </sheetViews>
  <sheetFormatPr defaultColWidth="9.140625" defaultRowHeight="14.25" x14ac:dyDescent="0.2"/>
  <cols>
    <col min="1" max="1" width="9.140625" style="1"/>
    <col min="2" max="2" width="30.7109375" style="1" bestFit="1" customWidth="1"/>
    <col min="3" max="3" width="20.7109375" style="1" customWidth="1"/>
    <col min="4" max="4" width="9.140625" style="1"/>
    <col min="5" max="5" width="30.7109375" style="1" bestFit="1" customWidth="1"/>
    <col min="6" max="6" width="15.85546875" style="1" customWidth="1"/>
    <col min="7" max="7" width="9.140625" style="1"/>
    <col min="8" max="8" width="15" style="1" customWidth="1"/>
    <col min="9" max="16384" width="9.140625" style="1"/>
  </cols>
  <sheetData>
    <row r="6" spans="2:10" s="35" customFormat="1" x14ac:dyDescent="0.2">
      <c r="B6" s="1"/>
      <c r="C6" s="1"/>
    </row>
    <row r="7" spans="2:10" s="35" customFormat="1" ht="15" x14ac:dyDescent="0.25">
      <c r="B7" s="21" t="s">
        <v>2</v>
      </c>
      <c r="C7" s="304" t="s">
        <v>0</v>
      </c>
    </row>
    <row r="8" spans="2:10" s="35" customFormat="1" x14ac:dyDescent="0.2">
      <c r="B8" s="1"/>
      <c r="C8" s="1"/>
    </row>
    <row r="9" spans="2:10" x14ac:dyDescent="0.2">
      <c r="B9" s="4"/>
      <c r="C9" s="4"/>
    </row>
    <row r="10" spans="2:10" ht="15" x14ac:dyDescent="0.2">
      <c r="B10" s="526" t="s">
        <v>263</v>
      </c>
      <c r="C10" s="526"/>
      <c r="E10" s="526" t="s">
        <v>264</v>
      </c>
      <c r="F10" s="526"/>
      <c r="G10" s="6"/>
      <c r="H10" s="6"/>
      <c r="I10" s="7"/>
      <c r="J10" s="8"/>
    </row>
    <row r="11" spans="2:10" ht="15" x14ac:dyDescent="0.25">
      <c r="B11" s="527" t="str">
        <f>CONCATENATE("PACOTE ",$C$7)</f>
        <v>PACOTE PLATINUM</v>
      </c>
      <c r="C11" s="527"/>
      <c r="E11" s="527" t="str">
        <f>CONCATENATE("PACOTE ",$C$7)</f>
        <v>PACOTE PLATINUM</v>
      </c>
      <c r="F11" s="527"/>
      <c r="G11" s="6"/>
      <c r="H11" s="6"/>
      <c r="I11" s="6"/>
      <c r="J11" s="6"/>
    </row>
    <row r="12" spans="2:10" x14ac:dyDescent="0.2">
      <c r="B12" s="10"/>
      <c r="C12" s="10"/>
    </row>
    <row r="13" spans="2:10" x14ac:dyDescent="0.2">
      <c r="B13" s="9" t="s">
        <v>3</v>
      </c>
      <c r="C13" s="203" t="s">
        <v>605</v>
      </c>
      <c r="E13" s="9" t="s">
        <v>3</v>
      </c>
      <c r="F13" s="203" t="s">
        <v>605</v>
      </c>
    </row>
    <row r="14" spans="2:10" ht="15" x14ac:dyDescent="0.2">
      <c r="B14" s="101" t="s">
        <v>265</v>
      </c>
      <c r="C14" s="101" t="s">
        <v>262</v>
      </c>
      <c r="E14" s="101" t="s">
        <v>265</v>
      </c>
      <c r="F14" s="101" t="s">
        <v>262</v>
      </c>
    </row>
    <row r="15" spans="2:10" x14ac:dyDescent="0.2">
      <c r="B15" s="42" t="s">
        <v>268</v>
      </c>
      <c r="C15" s="135" t="s">
        <v>848</v>
      </c>
      <c r="E15" s="42" t="s">
        <v>269</v>
      </c>
      <c r="F15" s="135" t="s">
        <v>850</v>
      </c>
    </row>
    <row r="16" spans="2:10" x14ac:dyDescent="0.2">
      <c r="B16" s="302" t="s">
        <v>267</v>
      </c>
      <c r="C16" s="303">
        <v>590</v>
      </c>
      <c r="E16" s="302" t="s">
        <v>266</v>
      </c>
      <c r="F16" s="303">
        <v>1490</v>
      </c>
    </row>
    <row r="17" spans="2:8" x14ac:dyDescent="0.2">
      <c r="B17" s="42" t="s">
        <v>270</v>
      </c>
      <c r="C17" s="135" t="s">
        <v>849</v>
      </c>
      <c r="E17" s="42" t="s">
        <v>271</v>
      </c>
      <c r="F17" s="135">
        <v>5970</v>
      </c>
    </row>
    <row r="22" spans="2:8" x14ac:dyDescent="0.2">
      <c r="C22" s="134"/>
      <c r="F22" s="136"/>
      <c r="G22" s="136"/>
      <c r="H22" s="136"/>
    </row>
    <row r="23" spans="2:8" x14ac:dyDescent="0.2">
      <c r="C23" s="37"/>
    </row>
    <row r="24" spans="2:8" x14ac:dyDescent="0.2">
      <c r="C24" s="37"/>
    </row>
    <row r="25" spans="2:8" x14ac:dyDescent="0.2">
      <c r="C25" s="37"/>
    </row>
    <row r="26" spans="2:8" x14ac:dyDescent="0.2">
      <c r="C26" s="37"/>
    </row>
    <row r="27" spans="2:8" x14ac:dyDescent="0.2">
      <c r="C27" s="37"/>
    </row>
  </sheetData>
  <sheetProtection algorithmName="SHA-512" hashValue="MolmO7PcsN6fwpDqXKuSiJP8pf0csTHA/YdNLzj8q8Nhiiji0DHOC1D6CASh+mzQ3YANSBxBpfAfgfJgJPK1aQ==" saltValue="lHnxOsCmsiKs9z4iZKqzgg==" spinCount="100000" sheet="1" objects="1" scenarios="1"/>
  <mergeCells count="4">
    <mergeCell ref="E11:F11"/>
    <mergeCell ref="E10:F10"/>
    <mergeCell ref="B11:C11"/>
    <mergeCell ref="B10:C10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'BASE-2026'!$A$2:$A$17</xm:f>
          </x14:formula1>
          <xm:sqref>C7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6:W47"/>
  <sheetViews>
    <sheetView showGridLines="0" topLeftCell="A10" workbookViewId="0">
      <selection activeCell="K33" sqref="K33"/>
    </sheetView>
  </sheetViews>
  <sheetFormatPr defaultRowHeight="15" x14ac:dyDescent="0.25"/>
  <cols>
    <col min="2" max="2" width="45.85546875" customWidth="1"/>
    <col min="3" max="3" width="35.28515625" customWidth="1"/>
    <col min="4" max="4" width="16.42578125" customWidth="1"/>
    <col min="5" max="5" width="8.7109375" bestFit="1" customWidth="1"/>
    <col min="6" max="6" width="12.7109375" style="40" customWidth="1"/>
    <col min="12" max="12" width="6" bestFit="1" customWidth="1"/>
    <col min="13" max="13" width="72.42578125" bestFit="1" customWidth="1"/>
  </cols>
  <sheetData>
    <row r="6" spans="2:23" s="1" customFormat="1" ht="14.25" x14ac:dyDescent="0.2">
      <c r="F6" s="37"/>
    </row>
    <row r="7" spans="2:23" s="1" customFormat="1" x14ac:dyDescent="0.25">
      <c r="B7" s="21" t="s">
        <v>2</v>
      </c>
      <c r="C7" s="304" t="s">
        <v>0</v>
      </c>
      <c r="F7" s="37"/>
    </row>
    <row r="8" spans="2:23" s="67" customFormat="1" ht="14.25" x14ac:dyDescent="0.2">
      <c r="I8" s="68"/>
    </row>
    <row r="9" spans="2:23" s="67" customFormat="1" ht="14.25" x14ac:dyDescent="0.2">
      <c r="B9" s="4"/>
      <c r="C9" s="4"/>
      <c r="E9" s="38"/>
      <c r="F9" s="4"/>
      <c r="G9" s="4"/>
      <c r="H9" s="4"/>
      <c r="I9" s="4"/>
    </row>
    <row r="10" spans="2:23" s="67" customFormat="1" x14ac:dyDescent="0.2">
      <c r="B10" s="526" t="s">
        <v>136</v>
      </c>
      <c r="C10" s="526"/>
      <c r="D10" s="526"/>
      <c r="G10" s="6"/>
    </row>
    <row r="11" spans="2:23" s="67" customFormat="1" x14ac:dyDescent="0.25">
      <c r="B11" s="527" t="str">
        <f>C7</f>
        <v>PLATINUM</v>
      </c>
      <c r="C11" s="527"/>
      <c r="D11" s="527"/>
      <c r="E11" s="69"/>
    </row>
    <row r="12" spans="2:23" s="67" customFormat="1" x14ac:dyDescent="0.25">
      <c r="B12" s="571"/>
      <c r="C12" s="571"/>
      <c r="D12" s="571"/>
      <c r="E12" s="70"/>
      <c r="F12" s="70"/>
      <c r="G12" s="69"/>
      <c r="H12" s="71"/>
      <c r="I12" s="71"/>
      <c r="J12" s="71"/>
      <c r="K12" s="71"/>
      <c r="N12" s="69"/>
      <c r="O12" s="69"/>
      <c r="P12" s="69"/>
      <c r="Q12" s="69"/>
      <c r="R12" s="69"/>
      <c r="S12" s="69"/>
      <c r="T12" s="69"/>
      <c r="U12" s="69"/>
      <c r="V12" s="69"/>
      <c r="W12" s="69"/>
    </row>
    <row r="13" spans="2:23" s="67" customFormat="1" x14ac:dyDescent="0.25">
      <c r="B13" s="9" t="s">
        <v>3</v>
      </c>
      <c r="C13" s="9"/>
      <c r="D13" s="205" t="s">
        <v>605</v>
      </c>
      <c r="E13" s="69"/>
      <c r="F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2:23" s="69" customFormat="1" x14ac:dyDescent="0.25">
      <c r="B14" s="572" t="s">
        <v>173</v>
      </c>
      <c r="C14" s="573"/>
      <c r="D14" s="216" t="s">
        <v>1</v>
      </c>
    </row>
    <row r="15" spans="2:23" s="69" customFormat="1" x14ac:dyDescent="0.25">
      <c r="B15" s="490" t="s">
        <v>137</v>
      </c>
      <c r="C15" s="492"/>
      <c r="D15" s="72">
        <v>11.75</v>
      </c>
    </row>
    <row r="16" spans="2:23" s="69" customFormat="1" x14ac:dyDescent="0.25">
      <c r="B16" s="490" t="s">
        <v>843</v>
      </c>
      <c r="C16" s="492"/>
      <c r="D16" s="72">
        <v>5.9</v>
      </c>
    </row>
    <row r="17" spans="2:4" s="69" customFormat="1" x14ac:dyDescent="0.25">
      <c r="B17" s="490" t="s">
        <v>140</v>
      </c>
      <c r="C17" s="492"/>
      <c r="D17" s="72">
        <v>11.75</v>
      </c>
    </row>
    <row r="18" spans="2:4" s="69" customFormat="1" x14ac:dyDescent="0.25">
      <c r="B18" s="490" t="s">
        <v>844</v>
      </c>
      <c r="C18" s="492"/>
      <c r="D18" s="72">
        <v>5.9</v>
      </c>
    </row>
    <row r="19" spans="2:4" s="69" customFormat="1" x14ac:dyDescent="0.25">
      <c r="B19" s="490" t="s">
        <v>143</v>
      </c>
      <c r="C19" s="492"/>
      <c r="D19" s="72">
        <v>13.8</v>
      </c>
    </row>
    <row r="20" spans="2:4" s="69" customFormat="1" ht="15" customHeight="1" x14ac:dyDescent="0.25">
      <c r="B20" s="490" t="s">
        <v>145</v>
      </c>
      <c r="C20" s="492"/>
      <c r="D20" s="72">
        <v>25.55</v>
      </c>
    </row>
    <row r="21" spans="2:4" s="69" customFormat="1" ht="15" customHeight="1" x14ac:dyDescent="0.25">
      <c r="B21" s="490" t="s">
        <v>147</v>
      </c>
      <c r="C21" s="492"/>
      <c r="D21" s="72">
        <v>25.55</v>
      </c>
    </row>
    <row r="22" spans="2:4" s="69" customFormat="1" x14ac:dyDescent="0.25">
      <c r="B22" s="490" t="s">
        <v>149</v>
      </c>
      <c r="C22" s="492"/>
      <c r="D22" s="72">
        <v>11.75</v>
      </c>
    </row>
    <row r="23" spans="2:4" s="69" customFormat="1" x14ac:dyDescent="0.25">
      <c r="B23" s="490" t="s">
        <v>151</v>
      </c>
      <c r="C23" s="492"/>
      <c r="D23" s="72">
        <v>17.649999999999999</v>
      </c>
    </row>
    <row r="24" spans="2:4" s="69" customFormat="1" ht="15" customHeight="1" x14ac:dyDescent="0.25">
      <c r="B24" s="490" t="s">
        <v>154</v>
      </c>
      <c r="C24" s="492"/>
      <c r="D24" s="72">
        <v>23.5</v>
      </c>
    </row>
    <row r="25" spans="2:4" s="69" customFormat="1" ht="15" customHeight="1" x14ac:dyDescent="0.25">
      <c r="B25" s="490" t="s">
        <v>156</v>
      </c>
      <c r="C25" s="492"/>
      <c r="D25" s="72">
        <v>11.75</v>
      </c>
    </row>
    <row r="26" spans="2:4" s="69" customFormat="1" x14ac:dyDescent="0.25">
      <c r="B26" s="490" t="s">
        <v>158</v>
      </c>
      <c r="C26" s="492"/>
      <c r="D26" s="72">
        <v>17.649999999999999</v>
      </c>
    </row>
    <row r="27" spans="2:4" s="69" customFormat="1" x14ac:dyDescent="0.25">
      <c r="B27" s="490" t="s">
        <v>160</v>
      </c>
      <c r="C27" s="492"/>
      <c r="D27" s="72">
        <v>23.5</v>
      </c>
    </row>
    <row r="28" spans="2:4" s="69" customFormat="1" ht="15" customHeight="1" x14ac:dyDescent="0.25">
      <c r="B28" s="490" t="s">
        <v>162</v>
      </c>
      <c r="C28" s="492"/>
      <c r="D28" s="72">
        <v>11.75</v>
      </c>
    </row>
    <row r="29" spans="2:4" s="69" customFormat="1" ht="15" customHeight="1" x14ac:dyDescent="0.25">
      <c r="B29" s="490" t="s">
        <v>164</v>
      </c>
      <c r="C29" s="492"/>
      <c r="D29" s="72">
        <v>5.6</v>
      </c>
    </row>
    <row r="30" spans="2:4" s="69" customFormat="1" ht="15" customHeight="1" x14ac:dyDescent="0.25">
      <c r="B30" s="490" t="s">
        <v>166</v>
      </c>
      <c r="C30" s="492"/>
      <c r="D30" s="521">
        <v>100</v>
      </c>
    </row>
    <row r="31" spans="2:4" s="69" customFormat="1" ht="15" customHeight="1" x14ac:dyDescent="0.25">
      <c r="B31" s="356" t="s">
        <v>419</v>
      </c>
      <c r="C31" s="356"/>
      <c r="D31" s="521">
        <v>100</v>
      </c>
    </row>
    <row r="32" spans="2:4" s="69" customFormat="1" ht="42.75" customHeight="1" x14ac:dyDescent="0.25">
      <c r="B32" s="569" t="s">
        <v>847</v>
      </c>
      <c r="C32" s="570"/>
      <c r="D32" s="361" t="s">
        <v>846</v>
      </c>
    </row>
    <row r="33" spans="2:12" s="69" customFormat="1" ht="15" customHeight="1" x14ac:dyDescent="0.25">
      <c r="B33" s="355" t="s">
        <v>146</v>
      </c>
      <c r="C33" s="355"/>
      <c r="D33" s="359">
        <v>2.5499999999999998</v>
      </c>
    </row>
    <row r="34" spans="2:12" s="69" customFormat="1" ht="15" customHeight="1" x14ac:dyDescent="0.25">
      <c r="B34" s="490" t="s">
        <v>172</v>
      </c>
      <c r="C34" s="492"/>
      <c r="D34" s="359">
        <v>6.4</v>
      </c>
    </row>
    <row r="35" spans="2:12" s="69" customFormat="1" ht="15" customHeight="1" x14ac:dyDescent="0.25">
      <c r="B35" s="490" t="s">
        <v>383</v>
      </c>
      <c r="C35" s="492"/>
      <c r="D35" s="402">
        <v>6.7</v>
      </c>
    </row>
    <row r="36" spans="2:12" s="69" customFormat="1" ht="15" customHeight="1" x14ac:dyDescent="0.25">
      <c r="B36" s="490" t="s">
        <v>384</v>
      </c>
      <c r="C36" s="492"/>
      <c r="D36" s="402">
        <v>9.1999999999999993</v>
      </c>
    </row>
    <row r="37" spans="2:12" s="69" customFormat="1" ht="15" customHeight="1" x14ac:dyDescent="0.25">
      <c r="B37" s="490" t="s">
        <v>385</v>
      </c>
      <c r="C37" s="492"/>
      <c r="D37" s="402">
        <v>6.7</v>
      </c>
    </row>
    <row r="38" spans="2:12" s="69" customFormat="1" ht="15" customHeight="1" x14ac:dyDescent="0.25">
      <c r="B38" s="490" t="s">
        <v>969</v>
      </c>
      <c r="C38" s="492"/>
      <c r="D38" s="402">
        <v>6.7</v>
      </c>
    </row>
    <row r="39" spans="2:12" s="69" customFormat="1" ht="15" customHeight="1" x14ac:dyDescent="0.25"/>
    <row r="40" spans="2:12" s="69" customFormat="1" ht="49.5" customHeight="1" x14ac:dyDescent="0.25">
      <c r="B40" s="568" t="s">
        <v>176</v>
      </c>
      <c r="C40" s="568"/>
      <c r="D40" s="568"/>
      <c r="G40" s="74"/>
      <c r="H40" s="74"/>
      <c r="I40" s="74"/>
      <c r="J40" s="74"/>
      <c r="K40" s="74"/>
      <c r="L40" s="74"/>
    </row>
    <row r="41" spans="2:12" s="69" customFormat="1" ht="24.75" customHeight="1" x14ac:dyDescent="0.25">
      <c r="B41" s="568" t="s">
        <v>178</v>
      </c>
      <c r="C41" s="568"/>
      <c r="D41" s="568"/>
      <c r="G41" s="74"/>
      <c r="H41" s="74"/>
      <c r="I41" s="74"/>
      <c r="J41" s="74"/>
      <c r="K41" s="74"/>
      <c r="L41" s="74"/>
    </row>
    <row r="42" spans="2:12" s="69" customFormat="1" ht="4.5" customHeight="1" x14ac:dyDescent="0.25">
      <c r="B42"/>
      <c r="C42"/>
      <c r="D42"/>
      <c r="G42" s="74"/>
      <c r="H42" s="74"/>
      <c r="I42" s="74"/>
      <c r="J42" s="74"/>
      <c r="K42" s="74"/>
      <c r="L42" s="74"/>
    </row>
    <row r="43" spans="2:12" s="69" customFormat="1" ht="15" customHeight="1" x14ac:dyDescent="0.25">
      <c r="B43" t="s">
        <v>565</v>
      </c>
      <c r="C43"/>
      <c r="D43"/>
    </row>
    <row r="44" spans="2:12" s="69" customFormat="1" ht="15" customHeight="1" x14ac:dyDescent="0.25">
      <c r="B44"/>
      <c r="C44"/>
      <c r="D44"/>
    </row>
    <row r="45" spans="2:12" x14ac:dyDescent="0.25">
      <c r="F45"/>
    </row>
    <row r="46" spans="2:12" x14ac:dyDescent="0.25">
      <c r="F46"/>
    </row>
    <row r="47" spans="2:12" x14ac:dyDescent="0.25">
      <c r="F47"/>
    </row>
  </sheetData>
  <sheetProtection algorithmName="SHA-512" hashValue="a+KGyye7rEkr++e+epvfqbljoC+hK/g5HdsFpbAJSYqoYn8gPGKq38QhnrH6j3ysgpHZTYvnHugZvv1Jcm1Yqw==" saltValue="UM6A2mso3NiFxLuTb/NHVg==" spinCount="100000" sheet="1" objects="1" scenarios="1"/>
  <mergeCells count="29">
    <mergeCell ref="B11:D11"/>
    <mergeCell ref="B10:D10"/>
    <mergeCell ref="B12:D12"/>
    <mergeCell ref="B34:C34"/>
    <mergeCell ref="B14:C14"/>
    <mergeCell ref="B15:C15"/>
    <mergeCell ref="B17:C17"/>
    <mergeCell ref="B18:C18"/>
    <mergeCell ref="B16:C16"/>
    <mergeCell ref="B19:C19"/>
    <mergeCell ref="B20:C20"/>
    <mergeCell ref="B21:C21"/>
    <mergeCell ref="B22:C22"/>
    <mergeCell ref="B24:C24"/>
    <mergeCell ref="B26:C26"/>
    <mergeCell ref="B23:C23"/>
    <mergeCell ref="B38:C38"/>
    <mergeCell ref="B25:C25"/>
    <mergeCell ref="B41:D41"/>
    <mergeCell ref="B32:C32"/>
    <mergeCell ref="B30:C30"/>
    <mergeCell ref="B27:C27"/>
    <mergeCell ref="B29:C29"/>
    <mergeCell ref="B40:D40"/>
    <mergeCell ref="D30:D31"/>
    <mergeCell ref="B28:C28"/>
    <mergeCell ref="B35:C35"/>
    <mergeCell ref="B36:C36"/>
    <mergeCell ref="B37:C3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'BASE-2026'!$A$2:$A$17</xm:f>
          </x14:formula1>
          <xm:sqref>C7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workbookViewId="0">
      <selection activeCell="J48" sqref="J48"/>
    </sheetView>
  </sheetViews>
  <sheetFormatPr defaultRowHeight="15" x14ac:dyDescent="0.25"/>
  <cols>
    <col min="2" max="2" width="20.7109375" customWidth="1"/>
    <col min="3" max="3" width="65.5703125" customWidth="1"/>
    <col min="4" max="4" width="12.140625" customWidth="1"/>
  </cols>
  <sheetData>
    <row r="1" spans="1:8" x14ac:dyDescent="0.25">
      <c r="A1" s="403"/>
      <c r="B1" s="403"/>
      <c r="C1" s="403"/>
      <c r="D1" s="403"/>
      <c r="E1" s="403"/>
      <c r="F1" s="403"/>
      <c r="G1" s="403"/>
      <c r="H1" s="403"/>
    </row>
    <row r="2" spans="1:8" x14ac:dyDescent="0.25">
      <c r="A2" s="403"/>
      <c r="B2" s="403"/>
      <c r="C2" s="403"/>
      <c r="D2" s="403"/>
      <c r="E2" s="403"/>
      <c r="F2" s="404"/>
      <c r="G2" s="405"/>
      <c r="H2" s="403"/>
    </row>
    <row r="3" spans="1:8" x14ac:dyDescent="0.25">
      <c r="A3" s="403"/>
      <c r="B3" s="403"/>
      <c r="C3" s="403"/>
      <c r="D3" s="403"/>
      <c r="E3" s="403"/>
      <c r="F3" s="403"/>
      <c r="G3" s="403"/>
      <c r="H3" s="403"/>
    </row>
    <row r="4" spans="1:8" ht="15.75" x14ac:dyDescent="0.25">
      <c r="A4" s="403"/>
      <c r="B4" s="406"/>
      <c r="C4" s="403"/>
      <c r="D4" s="403"/>
      <c r="E4" s="403"/>
      <c r="F4" s="403"/>
      <c r="G4" s="403"/>
      <c r="H4" s="403"/>
    </row>
    <row r="5" spans="1:8" ht="18" x14ac:dyDescent="0.25">
      <c r="A5" s="403"/>
      <c r="B5" s="574" t="s">
        <v>970</v>
      </c>
      <c r="C5" s="574"/>
      <c r="D5" s="574"/>
      <c r="E5" s="574"/>
      <c r="F5" s="574"/>
      <c r="G5" s="574"/>
      <c r="H5" s="403"/>
    </row>
    <row r="6" spans="1:8" ht="15.75" x14ac:dyDescent="0.25">
      <c r="A6" s="403"/>
      <c r="B6" s="403"/>
      <c r="C6" s="403"/>
      <c r="D6" s="403"/>
      <c r="E6" s="403"/>
      <c r="F6" s="407"/>
      <c r="G6" s="408"/>
      <c r="H6" s="403"/>
    </row>
    <row r="7" spans="1:8" x14ac:dyDescent="0.25">
      <c r="A7" s="403"/>
      <c r="B7" s="409" t="s">
        <v>3</v>
      </c>
      <c r="C7" s="410"/>
      <c r="D7" s="410"/>
      <c r="E7" s="410"/>
      <c r="F7" s="410"/>
      <c r="G7" s="438" t="s">
        <v>605</v>
      </c>
      <c r="H7" s="439"/>
    </row>
    <row r="8" spans="1:8" x14ac:dyDescent="0.25">
      <c r="A8" s="403"/>
      <c r="B8" s="575" t="s">
        <v>173</v>
      </c>
      <c r="C8" s="575"/>
      <c r="D8" s="576" t="s">
        <v>279</v>
      </c>
      <c r="E8" s="576"/>
      <c r="F8" s="576"/>
      <c r="G8" s="576"/>
      <c r="H8" s="403"/>
    </row>
    <row r="9" spans="1:8" ht="25.5" x14ac:dyDescent="0.25">
      <c r="A9" s="403"/>
      <c r="B9" s="575"/>
      <c r="C9" s="575"/>
      <c r="D9" s="411" t="s">
        <v>280</v>
      </c>
      <c r="E9" s="411" t="s">
        <v>281</v>
      </c>
      <c r="F9" s="411" t="s">
        <v>280</v>
      </c>
      <c r="G9" s="411" t="s">
        <v>282</v>
      </c>
      <c r="H9" s="403"/>
    </row>
    <row r="10" spans="1:8" ht="23.25" customHeight="1" x14ac:dyDescent="0.25">
      <c r="A10" s="403"/>
      <c r="B10" s="122" t="s">
        <v>283</v>
      </c>
      <c r="C10" s="412" t="s">
        <v>284</v>
      </c>
      <c r="D10" s="413">
        <v>76112</v>
      </c>
      <c r="E10" s="125">
        <v>0.24</v>
      </c>
      <c r="F10" s="124">
        <v>76163</v>
      </c>
      <c r="G10" s="125">
        <v>0.28000000000000003</v>
      </c>
      <c r="H10" s="403"/>
    </row>
    <row r="11" spans="1:8" ht="24.75" customHeight="1" x14ac:dyDescent="0.25">
      <c r="A11" s="403"/>
      <c r="B11" s="414" t="s">
        <v>285</v>
      </c>
      <c r="C11" s="415" t="s">
        <v>286</v>
      </c>
      <c r="D11" s="416">
        <v>76120</v>
      </c>
      <c r="E11" s="417">
        <v>0.75</v>
      </c>
      <c r="F11" s="416">
        <v>76171</v>
      </c>
      <c r="G11" s="417">
        <v>1.31</v>
      </c>
      <c r="H11" s="403"/>
    </row>
    <row r="12" spans="1:8" ht="27.75" customHeight="1" x14ac:dyDescent="0.25">
      <c r="A12" s="403"/>
      <c r="B12" s="122" t="s">
        <v>287</v>
      </c>
      <c r="C12" s="412" t="s">
        <v>288</v>
      </c>
      <c r="D12" s="124">
        <v>76139</v>
      </c>
      <c r="E12" s="125">
        <v>2.12</v>
      </c>
      <c r="F12" s="124">
        <v>76180</v>
      </c>
      <c r="G12" s="125">
        <v>2.12</v>
      </c>
      <c r="H12" s="403"/>
    </row>
    <row r="13" spans="1:8" x14ac:dyDescent="0.25">
      <c r="A13" s="403"/>
      <c r="B13" s="403"/>
      <c r="C13" s="403"/>
      <c r="D13" s="403"/>
      <c r="E13" s="403"/>
      <c r="F13" s="403"/>
      <c r="G13" s="403"/>
      <c r="H13" s="403"/>
    </row>
    <row r="14" spans="1:8" x14ac:dyDescent="0.25">
      <c r="A14" s="403"/>
      <c r="B14" s="403"/>
      <c r="C14" s="403"/>
      <c r="D14" s="403"/>
      <c r="E14" s="403"/>
      <c r="F14" s="403"/>
      <c r="G14" s="403"/>
      <c r="H14" s="403"/>
    </row>
    <row r="15" spans="1:8" x14ac:dyDescent="0.25">
      <c r="A15" s="403"/>
      <c r="B15" s="403"/>
      <c r="C15" s="403"/>
      <c r="D15" s="403"/>
      <c r="E15" s="403"/>
      <c r="F15" s="403"/>
      <c r="G15" s="403"/>
      <c r="H15" s="403"/>
    </row>
    <row r="16" spans="1:8" ht="16.5" thickBot="1" x14ac:dyDescent="0.3">
      <c r="A16" s="403"/>
      <c r="B16" s="418"/>
      <c r="C16" s="403"/>
      <c r="D16" s="403"/>
      <c r="E16" s="403"/>
      <c r="F16" s="403"/>
      <c r="G16" s="403"/>
      <c r="H16" s="403"/>
    </row>
    <row r="17" spans="1:8" ht="16.5" thickBot="1" x14ac:dyDescent="0.3">
      <c r="A17" s="403"/>
      <c r="B17" s="577" t="s">
        <v>173</v>
      </c>
      <c r="C17" s="578"/>
      <c r="D17" s="581" t="s">
        <v>289</v>
      </c>
      <c r="E17" s="582"/>
      <c r="F17" s="582"/>
      <c r="G17" s="583"/>
      <c r="H17" s="403"/>
    </row>
    <row r="18" spans="1:8" ht="75.75" thickBot="1" x14ac:dyDescent="0.3">
      <c r="A18" s="403"/>
      <c r="B18" s="579"/>
      <c r="C18" s="580"/>
      <c r="D18" s="419" t="s">
        <v>280</v>
      </c>
      <c r="E18" s="420" t="s">
        <v>290</v>
      </c>
      <c r="F18" s="419" t="s">
        <v>280</v>
      </c>
      <c r="G18" s="420" t="s">
        <v>291</v>
      </c>
      <c r="H18" s="403"/>
    </row>
    <row r="19" spans="1:8" x14ac:dyDescent="0.25">
      <c r="A19" s="403"/>
      <c r="B19" s="595" t="s">
        <v>292</v>
      </c>
      <c r="C19" s="597" t="s">
        <v>293</v>
      </c>
      <c r="D19" s="599">
        <v>76147</v>
      </c>
      <c r="E19" s="585">
        <v>0.14000000000000001</v>
      </c>
      <c r="F19" s="602">
        <v>76198</v>
      </c>
      <c r="G19" s="585">
        <v>0.08</v>
      </c>
      <c r="H19" s="403"/>
    </row>
    <row r="20" spans="1:8" x14ac:dyDescent="0.25">
      <c r="A20" s="403"/>
      <c r="B20" s="596"/>
      <c r="C20" s="598"/>
      <c r="D20" s="600"/>
      <c r="E20" s="586"/>
      <c r="F20" s="603"/>
      <c r="G20" s="586">
        <v>0</v>
      </c>
      <c r="H20" s="403"/>
    </row>
    <row r="21" spans="1:8" x14ac:dyDescent="0.25">
      <c r="A21" s="403"/>
      <c r="B21" s="596"/>
      <c r="C21" s="598"/>
      <c r="D21" s="600"/>
      <c r="E21" s="586"/>
      <c r="F21" s="603"/>
      <c r="G21" s="586">
        <v>0</v>
      </c>
      <c r="H21" s="403"/>
    </row>
    <row r="22" spans="1:8" x14ac:dyDescent="0.25">
      <c r="A22" s="403"/>
      <c r="B22" s="596"/>
      <c r="C22" s="598"/>
      <c r="D22" s="600"/>
      <c r="E22" s="586"/>
      <c r="F22" s="603"/>
      <c r="G22" s="586">
        <v>0</v>
      </c>
      <c r="H22" s="403"/>
    </row>
    <row r="23" spans="1:8" x14ac:dyDescent="0.25">
      <c r="A23" s="403"/>
      <c r="B23" s="596"/>
      <c r="C23" s="598"/>
      <c r="D23" s="601"/>
      <c r="E23" s="587"/>
      <c r="F23" s="603"/>
      <c r="G23" s="587">
        <v>0</v>
      </c>
      <c r="H23" s="403"/>
    </row>
    <row r="24" spans="1:8" x14ac:dyDescent="0.25">
      <c r="A24" s="403"/>
      <c r="B24" s="588" t="s">
        <v>294</v>
      </c>
      <c r="C24" s="589" t="s">
        <v>295</v>
      </c>
      <c r="D24" s="590">
        <v>76155</v>
      </c>
      <c r="E24" s="591">
        <v>0.19</v>
      </c>
      <c r="F24" s="594">
        <v>76201</v>
      </c>
      <c r="G24" s="591">
        <v>0.08</v>
      </c>
      <c r="H24" s="403"/>
    </row>
    <row r="25" spans="1:8" x14ac:dyDescent="0.25">
      <c r="A25" s="403"/>
      <c r="B25" s="588"/>
      <c r="C25" s="589"/>
      <c r="D25" s="590"/>
      <c r="E25" s="592"/>
      <c r="F25" s="594"/>
      <c r="G25" s="592">
        <v>0</v>
      </c>
      <c r="H25" s="403"/>
    </row>
    <row r="26" spans="1:8" x14ac:dyDescent="0.25">
      <c r="A26" s="403"/>
      <c r="B26" s="588"/>
      <c r="C26" s="589"/>
      <c r="D26" s="590"/>
      <c r="E26" s="592"/>
      <c r="F26" s="594"/>
      <c r="G26" s="592">
        <v>0</v>
      </c>
      <c r="H26" s="403"/>
    </row>
    <row r="27" spans="1:8" x14ac:dyDescent="0.25">
      <c r="A27" s="403"/>
      <c r="B27" s="588"/>
      <c r="C27" s="589"/>
      <c r="D27" s="590"/>
      <c r="E27" s="592"/>
      <c r="F27" s="594"/>
      <c r="G27" s="592">
        <v>0</v>
      </c>
      <c r="H27" s="403"/>
    </row>
    <row r="28" spans="1:8" x14ac:dyDescent="0.25">
      <c r="A28" s="403"/>
      <c r="B28" s="588"/>
      <c r="C28" s="589"/>
      <c r="D28" s="590"/>
      <c r="E28" s="592"/>
      <c r="F28" s="594"/>
      <c r="G28" s="592">
        <v>0</v>
      </c>
      <c r="H28" s="403"/>
    </row>
    <row r="29" spans="1:8" x14ac:dyDescent="0.25">
      <c r="A29" s="403"/>
      <c r="B29" s="588"/>
      <c r="C29" s="589"/>
      <c r="D29" s="590"/>
      <c r="E29" s="593"/>
      <c r="F29" s="594"/>
      <c r="G29" s="593"/>
      <c r="H29" s="403"/>
    </row>
    <row r="30" spans="1:8" x14ac:dyDescent="0.25">
      <c r="A30" s="403"/>
      <c r="B30" s="421"/>
      <c r="C30" s="422"/>
      <c r="D30" s="423"/>
      <c r="E30" s="424"/>
      <c r="F30" s="423"/>
      <c r="G30" s="424"/>
      <c r="H30" s="403"/>
    </row>
    <row r="31" spans="1:8" x14ac:dyDescent="0.25">
      <c r="A31" s="403"/>
      <c r="B31" s="421"/>
      <c r="C31" s="422"/>
      <c r="D31" s="423"/>
      <c r="E31" s="424"/>
      <c r="F31" s="423"/>
      <c r="G31" s="424"/>
      <c r="H31" s="403"/>
    </row>
    <row r="32" spans="1:8" ht="15.75" x14ac:dyDescent="0.25">
      <c r="A32" s="403"/>
      <c r="B32" s="421"/>
      <c r="C32" s="422"/>
      <c r="D32" s="407"/>
      <c r="E32" s="408"/>
      <c r="F32" s="423"/>
      <c r="G32" s="424"/>
      <c r="H32" s="403"/>
    </row>
    <row r="33" spans="1:8" ht="16.5" customHeight="1" thickBot="1" x14ac:dyDescent="0.3">
      <c r="A33" s="403"/>
      <c r="B33" s="421"/>
      <c r="C33" s="422"/>
      <c r="D33" s="584" t="s">
        <v>605</v>
      </c>
      <c r="E33" s="584"/>
      <c r="F33" s="584"/>
      <c r="G33" s="424"/>
      <c r="H33" s="403"/>
    </row>
    <row r="34" spans="1:8" ht="16.5" customHeight="1" x14ac:dyDescent="0.25">
      <c r="A34" s="403"/>
      <c r="B34" s="425" t="s">
        <v>280</v>
      </c>
      <c r="C34" s="426" t="s">
        <v>173</v>
      </c>
      <c r="D34" s="427" t="s">
        <v>1</v>
      </c>
      <c r="E34" s="424"/>
      <c r="F34" s="423"/>
      <c r="G34" s="424"/>
      <c r="H34" s="403"/>
    </row>
    <row r="35" spans="1:8" ht="16.5" customHeight="1" x14ac:dyDescent="0.25">
      <c r="A35" s="403"/>
      <c r="B35" s="428">
        <v>79642</v>
      </c>
      <c r="C35" s="429" t="s">
        <v>296</v>
      </c>
      <c r="D35" s="430">
        <v>3.02</v>
      </c>
      <c r="E35" s="424"/>
      <c r="F35" s="423"/>
      <c r="G35" s="424"/>
      <c r="H35" s="403"/>
    </row>
    <row r="36" spans="1:8" ht="16.5" customHeight="1" x14ac:dyDescent="0.25">
      <c r="A36" s="403"/>
      <c r="B36" s="428">
        <v>79596</v>
      </c>
      <c r="C36" s="429" t="s">
        <v>297</v>
      </c>
      <c r="D36" s="430">
        <v>1.29</v>
      </c>
      <c r="E36" s="424"/>
      <c r="F36" s="423"/>
      <c r="G36" s="424"/>
      <c r="H36" s="403"/>
    </row>
    <row r="37" spans="1:8" ht="16.5" customHeight="1" x14ac:dyDescent="0.25">
      <c r="A37" s="403"/>
      <c r="B37" s="428">
        <v>79600</v>
      </c>
      <c r="C37" s="429" t="s">
        <v>298</v>
      </c>
      <c r="D37" s="430">
        <v>0.96</v>
      </c>
      <c r="E37" s="424"/>
      <c r="F37" s="423"/>
      <c r="G37" s="424"/>
      <c r="H37" s="403"/>
    </row>
    <row r="38" spans="1:8" ht="16.5" customHeight="1" x14ac:dyDescent="0.25">
      <c r="A38" s="403"/>
      <c r="B38" s="428">
        <v>79634</v>
      </c>
      <c r="C38" s="429" t="s">
        <v>299</v>
      </c>
      <c r="D38" s="430">
        <v>1.01</v>
      </c>
      <c r="E38" s="424"/>
      <c r="F38" s="423"/>
      <c r="G38" s="424"/>
      <c r="H38" s="403"/>
    </row>
    <row r="39" spans="1:8" ht="16.5" customHeight="1" x14ac:dyDescent="0.25">
      <c r="A39" s="403"/>
      <c r="B39" s="428">
        <v>79626</v>
      </c>
      <c r="C39" s="429" t="s">
        <v>300</v>
      </c>
      <c r="D39" s="430">
        <v>0.28000000000000003</v>
      </c>
      <c r="E39" s="424"/>
      <c r="F39" s="423"/>
      <c r="G39" s="424"/>
      <c r="H39" s="403"/>
    </row>
    <row r="40" spans="1:8" ht="16.5" customHeight="1" x14ac:dyDescent="0.25">
      <c r="A40" s="403"/>
      <c r="B40" s="428">
        <v>79529</v>
      </c>
      <c r="C40" s="429" t="s">
        <v>301</v>
      </c>
      <c r="D40" s="430">
        <v>3.67</v>
      </c>
      <c r="E40" s="424"/>
      <c r="F40" s="423"/>
      <c r="G40" s="424"/>
      <c r="H40" s="403"/>
    </row>
    <row r="41" spans="1:8" ht="16.5" customHeight="1" x14ac:dyDescent="0.25">
      <c r="A41" s="403"/>
      <c r="B41" s="428">
        <v>79537</v>
      </c>
      <c r="C41" s="429" t="s">
        <v>302</v>
      </c>
      <c r="D41" s="430">
        <v>4.1100000000000003</v>
      </c>
      <c r="E41" s="424"/>
      <c r="F41" s="423"/>
      <c r="G41" s="424"/>
      <c r="H41" s="403"/>
    </row>
    <row r="42" spans="1:8" ht="16.5" customHeight="1" x14ac:dyDescent="0.25">
      <c r="A42" s="403"/>
      <c r="B42" s="428">
        <v>79545</v>
      </c>
      <c r="C42" s="429" t="s">
        <v>303</v>
      </c>
      <c r="D42" s="430">
        <v>5.65</v>
      </c>
      <c r="E42" s="424"/>
      <c r="F42" s="423"/>
      <c r="G42" s="424"/>
      <c r="H42" s="403"/>
    </row>
    <row r="43" spans="1:8" ht="16.5" customHeight="1" x14ac:dyDescent="0.25">
      <c r="A43" s="403"/>
      <c r="B43" s="428">
        <v>79553</v>
      </c>
      <c r="C43" s="429" t="s">
        <v>304</v>
      </c>
      <c r="D43" s="430">
        <v>5.74</v>
      </c>
      <c r="E43" s="424"/>
      <c r="F43" s="423"/>
      <c r="G43" s="424"/>
      <c r="H43" s="403"/>
    </row>
    <row r="44" spans="1:8" ht="16.5" customHeight="1" x14ac:dyDescent="0.25">
      <c r="A44" s="403"/>
      <c r="B44" s="428">
        <v>79561</v>
      </c>
      <c r="C44" s="429" t="s">
        <v>305</v>
      </c>
      <c r="D44" s="430">
        <v>6.27</v>
      </c>
      <c r="E44" s="424"/>
      <c r="F44" s="423"/>
      <c r="G44" s="424"/>
      <c r="H44" s="403"/>
    </row>
    <row r="45" spans="1:8" ht="16.5" customHeight="1" x14ac:dyDescent="0.25">
      <c r="A45" s="403"/>
      <c r="B45" s="428">
        <v>79570</v>
      </c>
      <c r="C45" s="429" t="s">
        <v>306</v>
      </c>
      <c r="D45" s="430">
        <v>9.93</v>
      </c>
      <c r="E45" s="424"/>
      <c r="F45" s="423"/>
      <c r="G45" s="424"/>
      <c r="H45" s="403"/>
    </row>
    <row r="46" spans="1:8" ht="16.5" customHeight="1" x14ac:dyDescent="0.25">
      <c r="A46" s="403"/>
      <c r="B46" s="428">
        <v>79588</v>
      </c>
      <c r="C46" s="429" t="s">
        <v>307</v>
      </c>
      <c r="D46" s="430">
        <v>10.32</v>
      </c>
      <c r="E46" s="424"/>
      <c r="F46" s="423"/>
      <c r="G46" s="424"/>
      <c r="H46" s="403"/>
    </row>
    <row r="47" spans="1:8" ht="16.5" customHeight="1" x14ac:dyDescent="0.25">
      <c r="A47" s="403"/>
      <c r="B47" s="428">
        <v>83534</v>
      </c>
      <c r="C47" s="429" t="s">
        <v>976</v>
      </c>
      <c r="D47" s="430">
        <v>10.61</v>
      </c>
      <c r="E47" s="424"/>
      <c r="F47" s="437"/>
      <c r="G47" s="424"/>
      <c r="H47" s="403"/>
    </row>
    <row r="48" spans="1:8" ht="16.5" customHeight="1" x14ac:dyDescent="0.25">
      <c r="A48" s="403"/>
      <c r="B48" s="428">
        <v>83623</v>
      </c>
      <c r="C48" s="429" t="s">
        <v>977</v>
      </c>
      <c r="D48" s="430">
        <v>11.54</v>
      </c>
      <c r="E48" s="424"/>
      <c r="F48" s="437"/>
      <c r="G48" s="424"/>
      <c r="H48" s="403"/>
    </row>
    <row r="49" spans="1:8" ht="16.5" customHeight="1" x14ac:dyDescent="0.25">
      <c r="A49" s="403"/>
      <c r="B49" s="428">
        <v>83704</v>
      </c>
      <c r="C49" s="429" t="s">
        <v>978</v>
      </c>
      <c r="D49" s="430">
        <v>13.19</v>
      </c>
      <c r="E49" s="424"/>
      <c r="F49" s="437"/>
      <c r="G49" s="424"/>
      <c r="H49" s="403"/>
    </row>
    <row r="50" spans="1:8" ht="16.5" customHeight="1" x14ac:dyDescent="0.25">
      <c r="A50" s="403"/>
      <c r="B50" s="428">
        <v>83712</v>
      </c>
      <c r="C50" s="429" t="s">
        <v>979</v>
      </c>
      <c r="D50" s="430">
        <v>14.25</v>
      </c>
      <c r="E50" s="424"/>
      <c r="F50" s="437"/>
      <c r="G50" s="424"/>
      <c r="H50" s="403"/>
    </row>
    <row r="51" spans="1:8" ht="16.5" customHeight="1" x14ac:dyDescent="0.25">
      <c r="A51" s="403"/>
      <c r="B51" s="428">
        <v>83720</v>
      </c>
      <c r="C51" s="429" t="s">
        <v>980</v>
      </c>
      <c r="D51" s="430">
        <v>15.3</v>
      </c>
      <c r="E51" s="424"/>
      <c r="F51" s="437"/>
      <c r="G51" s="424"/>
      <c r="H51" s="403"/>
    </row>
    <row r="52" spans="1:8" ht="16.5" customHeight="1" x14ac:dyDescent="0.25">
      <c r="A52" s="403"/>
      <c r="B52" s="428">
        <v>83739</v>
      </c>
      <c r="C52" s="429" t="s">
        <v>981</v>
      </c>
      <c r="D52" s="430">
        <v>16.170000000000002</v>
      </c>
      <c r="E52" s="424"/>
      <c r="F52" s="437"/>
      <c r="G52" s="424"/>
      <c r="H52" s="403"/>
    </row>
    <row r="53" spans="1:8" ht="16.5" customHeight="1" x14ac:dyDescent="0.25">
      <c r="A53" s="403"/>
      <c r="B53" s="428">
        <v>83747</v>
      </c>
      <c r="C53" s="429" t="s">
        <v>982</v>
      </c>
      <c r="D53" s="430">
        <v>26.39</v>
      </c>
      <c r="E53" s="424"/>
      <c r="F53" s="437"/>
      <c r="G53" s="424"/>
      <c r="H53" s="403"/>
    </row>
    <row r="54" spans="1:8" ht="16.5" customHeight="1" x14ac:dyDescent="0.25">
      <c r="A54" s="403"/>
      <c r="B54" s="428">
        <v>79499</v>
      </c>
      <c r="C54" s="429" t="s">
        <v>308</v>
      </c>
      <c r="D54" s="430">
        <v>0.38</v>
      </c>
      <c r="E54" s="424"/>
      <c r="F54" s="423"/>
      <c r="G54" s="424"/>
      <c r="H54" s="403"/>
    </row>
    <row r="55" spans="1:8" ht="16.5" customHeight="1" x14ac:dyDescent="0.25">
      <c r="A55" s="403"/>
      <c r="B55" s="428">
        <v>79502</v>
      </c>
      <c r="C55" s="429" t="s">
        <v>309</v>
      </c>
      <c r="D55" s="430">
        <v>4.84</v>
      </c>
      <c r="E55" s="424"/>
      <c r="F55" s="423"/>
      <c r="G55" s="424"/>
      <c r="H55" s="403"/>
    </row>
    <row r="56" spans="1:8" ht="16.5" customHeight="1" x14ac:dyDescent="0.25">
      <c r="A56" s="403"/>
      <c r="B56" s="428">
        <v>79480</v>
      </c>
      <c r="C56" s="429" t="s">
        <v>310</v>
      </c>
      <c r="D56" s="430">
        <v>0.83</v>
      </c>
      <c r="E56" s="424"/>
      <c r="F56" s="423"/>
      <c r="G56" s="424"/>
      <c r="H56" s="403"/>
    </row>
    <row r="57" spans="1:8" ht="16.5" customHeight="1" x14ac:dyDescent="0.25">
      <c r="A57" s="403"/>
      <c r="B57" s="428">
        <v>79618</v>
      </c>
      <c r="C57" s="429" t="s">
        <v>311</v>
      </c>
      <c r="D57" s="430">
        <v>0.16</v>
      </c>
      <c r="E57" s="424"/>
      <c r="F57" s="423"/>
      <c r="G57" s="424"/>
      <c r="H57" s="403"/>
    </row>
    <row r="58" spans="1:8" ht="16.5" customHeight="1" x14ac:dyDescent="0.25">
      <c r="A58" s="403"/>
      <c r="B58" s="428">
        <v>79650</v>
      </c>
      <c r="C58" s="429" t="s">
        <v>312</v>
      </c>
      <c r="D58" s="430">
        <v>3.13</v>
      </c>
      <c r="E58" s="424"/>
      <c r="F58" s="423"/>
      <c r="G58" s="424"/>
      <c r="H58" s="403"/>
    </row>
    <row r="59" spans="1:8" ht="16.5" customHeight="1" thickBot="1" x14ac:dyDescent="0.3">
      <c r="A59" s="403"/>
      <c r="B59" s="431">
        <v>79510</v>
      </c>
      <c r="C59" s="432" t="s">
        <v>313</v>
      </c>
      <c r="D59" s="433">
        <v>0.16</v>
      </c>
      <c r="E59" s="424"/>
      <c r="F59" s="423"/>
      <c r="G59" s="424"/>
      <c r="H59" s="403"/>
    </row>
    <row r="60" spans="1:8" x14ac:dyDescent="0.25">
      <c r="A60" s="403"/>
      <c r="B60" s="421"/>
      <c r="C60" s="422"/>
      <c r="D60" s="423"/>
      <c r="E60" s="424"/>
      <c r="F60" s="423"/>
      <c r="G60" s="424"/>
      <c r="H60" s="403"/>
    </row>
    <row r="61" spans="1:8" x14ac:dyDescent="0.25">
      <c r="A61" s="403"/>
      <c r="B61" s="421"/>
      <c r="C61" s="422"/>
      <c r="D61" s="423"/>
      <c r="E61" s="424"/>
      <c r="F61" s="423"/>
      <c r="G61" s="424"/>
      <c r="H61" s="403"/>
    </row>
    <row r="62" spans="1:8" x14ac:dyDescent="0.25">
      <c r="A62" s="403"/>
      <c r="B62" s="403"/>
      <c r="C62" s="403"/>
      <c r="D62" s="403"/>
      <c r="E62" s="403"/>
      <c r="F62" s="403"/>
      <c r="G62" s="403"/>
      <c r="H62" s="403"/>
    </row>
    <row r="63" spans="1:8" x14ac:dyDescent="0.25">
      <c r="A63" s="403"/>
      <c r="B63" s="403"/>
      <c r="C63" s="403"/>
      <c r="D63" s="403"/>
      <c r="E63" s="403"/>
      <c r="F63" s="403"/>
      <c r="G63" s="403"/>
      <c r="H63" s="403"/>
    </row>
    <row r="64" spans="1:8" ht="15.75" x14ac:dyDescent="0.25">
      <c r="A64" s="403"/>
      <c r="B64" s="604" t="s">
        <v>971</v>
      </c>
      <c r="C64" s="604"/>
      <c r="D64" s="604"/>
      <c r="E64" s="604"/>
      <c r="F64" s="604"/>
      <c r="G64" s="604"/>
      <c r="H64" s="403"/>
    </row>
    <row r="65" spans="1:8" ht="15.75" x14ac:dyDescent="0.25">
      <c r="A65" s="403"/>
      <c r="B65" s="434"/>
      <c r="C65" s="435"/>
      <c r="D65" s="435"/>
      <c r="E65" s="435"/>
      <c r="F65" s="435"/>
      <c r="G65" s="435"/>
      <c r="H65" s="403"/>
    </row>
    <row r="66" spans="1:8" x14ac:dyDescent="0.25">
      <c r="A66" s="403"/>
      <c r="B66" s="605" t="s">
        <v>972</v>
      </c>
      <c r="C66" s="605"/>
      <c r="D66" s="605"/>
      <c r="E66" s="605"/>
      <c r="F66" s="605"/>
      <c r="G66" s="605"/>
      <c r="H66" s="403"/>
    </row>
    <row r="67" spans="1:8" x14ac:dyDescent="0.25">
      <c r="A67" s="403"/>
      <c r="B67" s="605"/>
      <c r="C67" s="605"/>
      <c r="D67" s="605"/>
      <c r="E67" s="605"/>
      <c r="F67" s="605"/>
      <c r="G67" s="605"/>
      <c r="H67" s="403"/>
    </row>
    <row r="68" spans="1:8" x14ac:dyDescent="0.25">
      <c r="A68" s="403"/>
      <c r="B68" s="436"/>
      <c r="C68" s="436"/>
      <c r="D68" s="436"/>
      <c r="E68" s="436"/>
      <c r="F68" s="436"/>
      <c r="G68" s="436"/>
      <c r="H68" s="403"/>
    </row>
    <row r="69" spans="1:8" x14ac:dyDescent="0.25">
      <c r="A69" s="403"/>
      <c r="B69" s="605" t="s">
        <v>973</v>
      </c>
      <c r="C69" s="605"/>
      <c r="D69" s="605"/>
      <c r="E69" s="605"/>
      <c r="F69" s="605"/>
      <c r="G69" s="605"/>
      <c r="H69" s="403"/>
    </row>
    <row r="70" spans="1:8" x14ac:dyDescent="0.25">
      <c r="A70" s="403"/>
      <c r="B70" s="605"/>
      <c r="C70" s="605"/>
      <c r="D70" s="605"/>
      <c r="E70" s="605"/>
      <c r="F70" s="605"/>
      <c r="G70" s="605"/>
      <c r="H70" s="403"/>
    </row>
    <row r="71" spans="1:8" x14ac:dyDescent="0.25">
      <c r="A71" s="403"/>
      <c r="B71" s="436"/>
      <c r="C71" s="436"/>
      <c r="D71" s="436"/>
      <c r="E71" s="436"/>
      <c r="F71" s="436"/>
      <c r="G71" s="436"/>
      <c r="H71" s="403"/>
    </row>
    <row r="72" spans="1:8" x14ac:dyDescent="0.25">
      <c r="A72" s="403"/>
      <c r="B72" s="605" t="s">
        <v>974</v>
      </c>
      <c r="C72" s="605"/>
      <c r="D72" s="605"/>
      <c r="E72" s="605"/>
      <c r="F72" s="605"/>
      <c r="G72" s="605"/>
      <c r="H72" s="403"/>
    </row>
    <row r="73" spans="1:8" x14ac:dyDescent="0.25">
      <c r="A73" s="403"/>
      <c r="B73" s="605"/>
      <c r="C73" s="605"/>
      <c r="D73" s="605"/>
      <c r="E73" s="605"/>
      <c r="F73" s="605"/>
      <c r="G73" s="605"/>
      <c r="H73" s="403"/>
    </row>
    <row r="74" spans="1:8" x14ac:dyDescent="0.25">
      <c r="A74" s="403"/>
      <c r="B74" s="436"/>
      <c r="C74" s="436"/>
      <c r="D74" s="436"/>
      <c r="E74" s="436"/>
      <c r="F74" s="436"/>
      <c r="G74" s="436"/>
      <c r="H74" s="403"/>
    </row>
    <row r="75" spans="1:8" x14ac:dyDescent="0.25">
      <c r="A75" s="403"/>
      <c r="B75" s="605" t="s">
        <v>975</v>
      </c>
      <c r="C75" s="605"/>
      <c r="D75" s="605"/>
      <c r="E75" s="605"/>
      <c r="F75" s="605"/>
      <c r="G75" s="605"/>
      <c r="H75" s="403"/>
    </row>
    <row r="76" spans="1:8" x14ac:dyDescent="0.25">
      <c r="A76" s="403"/>
      <c r="B76" s="605"/>
      <c r="C76" s="605"/>
      <c r="D76" s="605"/>
      <c r="E76" s="605"/>
      <c r="F76" s="605"/>
      <c r="G76" s="605"/>
      <c r="H76" s="403"/>
    </row>
    <row r="77" spans="1:8" x14ac:dyDescent="0.25">
      <c r="A77" s="403"/>
      <c r="B77" s="403"/>
      <c r="C77" s="403"/>
      <c r="D77" s="403"/>
      <c r="E77" s="403"/>
      <c r="F77" s="403"/>
      <c r="G77" s="403"/>
      <c r="H77" s="403"/>
    </row>
  </sheetData>
  <sheetProtection algorithmName="SHA-512" hashValue="fEZnwAWZfeiQmuscLejdELTVwqQc3ZJdfr3mDHhgeacwI2yXlkAMbdh+UT1RNxfKH4sl+aELBmU7iXtTMnXvZQ==" saltValue="Ssd55cM/JD+6lkGT2Ykw+Q==" spinCount="100000" sheet="1" objects="1" scenarios="1"/>
  <mergeCells count="23">
    <mergeCell ref="B64:G64"/>
    <mergeCell ref="B66:G67"/>
    <mergeCell ref="B69:G70"/>
    <mergeCell ref="B72:G73"/>
    <mergeCell ref="B75:G76"/>
    <mergeCell ref="D33:F33"/>
    <mergeCell ref="G19:G23"/>
    <mergeCell ref="B24:B29"/>
    <mergeCell ref="C24:C29"/>
    <mergeCell ref="D24:D29"/>
    <mergeCell ref="E24:E29"/>
    <mergeCell ref="F24:F29"/>
    <mergeCell ref="G24:G29"/>
    <mergeCell ref="B19:B23"/>
    <mergeCell ref="C19:C23"/>
    <mergeCell ref="D19:D23"/>
    <mergeCell ref="E19:E23"/>
    <mergeCell ref="F19:F23"/>
    <mergeCell ref="B5:G5"/>
    <mergeCell ref="B8:C9"/>
    <mergeCell ref="D8:G8"/>
    <mergeCell ref="B17:C18"/>
    <mergeCell ref="D17:G17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45"/>
  <sheetViews>
    <sheetView showGridLines="0" topLeftCell="F1" workbookViewId="0">
      <selection activeCell="P25" sqref="P25"/>
    </sheetView>
  </sheetViews>
  <sheetFormatPr defaultColWidth="9.140625" defaultRowHeight="15" x14ac:dyDescent="0.25"/>
  <cols>
    <col min="1" max="1" width="25" bestFit="1" customWidth="1"/>
    <col min="2" max="2" width="10.85546875" customWidth="1"/>
    <col min="3" max="3" width="27.85546875" customWidth="1"/>
    <col min="4" max="4" width="18.140625" bestFit="1" customWidth="1"/>
    <col min="5" max="5" width="18.28515625" customWidth="1"/>
    <col min="6" max="6" width="8.5703125" customWidth="1"/>
    <col min="7" max="7" width="16.7109375" customWidth="1"/>
    <col min="8" max="8" width="21.7109375" customWidth="1"/>
    <col min="9" max="9" width="4.7109375" customWidth="1"/>
    <col min="10" max="10" width="33.42578125" customWidth="1"/>
    <col min="11" max="11" width="15.85546875" customWidth="1"/>
    <col min="12" max="12" width="18.140625" customWidth="1"/>
    <col min="13" max="13" width="13.42578125" customWidth="1"/>
    <col min="14" max="14" width="2.85546875" customWidth="1"/>
    <col min="15" max="15" width="38.28515625" customWidth="1"/>
    <col min="16" max="16" width="11.7109375" customWidth="1"/>
    <col min="17" max="17" width="2.42578125" customWidth="1"/>
    <col min="18" max="18" width="18.140625" customWidth="1"/>
    <col min="19" max="19" width="7.42578125" customWidth="1"/>
    <col min="20" max="20" width="1.7109375" customWidth="1"/>
    <col min="21" max="21" width="24.7109375" customWidth="1"/>
    <col min="22" max="22" width="15.5703125" customWidth="1"/>
    <col min="23" max="23" width="13.28515625" customWidth="1"/>
    <col min="24" max="24" width="12.85546875" customWidth="1"/>
    <col min="25" max="25" width="12.7109375" customWidth="1"/>
    <col min="26" max="26" width="5.5703125" customWidth="1"/>
    <col min="27" max="27" width="34.7109375" customWidth="1"/>
    <col min="28" max="28" width="10.85546875" customWidth="1"/>
    <col min="29" max="29" width="7.42578125" customWidth="1"/>
    <col min="30" max="30" width="4.42578125" customWidth="1"/>
    <col min="31" max="31" width="17" customWidth="1"/>
    <col min="32" max="32" width="18.42578125" customWidth="1"/>
    <col min="33" max="33" width="14.7109375" customWidth="1"/>
    <col min="34" max="34" width="3.140625" customWidth="1"/>
    <col min="35" max="35" width="18.28515625" customWidth="1"/>
    <col min="36" max="36" width="6.5703125" customWidth="1"/>
    <col min="37" max="37" width="10" customWidth="1"/>
    <col min="38" max="38" width="14.140625" customWidth="1"/>
    <col min="39" max="39" width="3.28515625" customWidth="1"/>
    <col min="40" max="40" width="18.28515625" customWidth="1"/>
    <col min="41" max="41" width="6.5703125" customWidth="1"/>
    <col min="42" max="42" width="10" customWidth="1"/>
    <col min="43" max="43" width="10.42578125" customWidth="1"/>
    <col min="44" max="44" width="6.5703125" customWidth="1"/>
    <col min="45" max="45" width="10" customWidth="1"/>
    <col min="46" max="46" width="10.42578125" customWidth="1"/>
    <col min="47" max="47" width="4.5703125" customWidth="1"/>
    <col min="48" max="48" width="18.28515625" customWidth="1"/>
    <col min="49" max="49" width="9.28515625" customWidth="1"/>
    <col min="50" max="50" width="13.28515625" customWidth="1"/>
    <col min="51" max="51" width="18.28515625" customWidth="1"/>
    <col min="52" max="52" width="4.85546875" customWidth="1"/>
    <col min="53" max="53" width="18.28515625" customWidth="1"/>
    <col min="54" max="54" width="10.5703125" customWidth="1"/>
    <col min="55" max="58" width="11.42578125" customWidth="1"/>
    <col min="59" max="59" width="2.5703125" customWidth="1"/>
    <col min="60" max="60" width="18.28515625" customWidth="1"/>
    <col min="61" max="61" width="20.28515625" customWidth="1"/>
    <col min="62" max="62" width="21.42578125" customWidth="1"/>
    <col min="63" max="63" width="18.85546875" customWidth="1"/>
    <col min="64" max="64" width="4" customWidth="1"/>
    <col min="65" max="65" width="18.28515625" customWidth="1"/>
    <col min="66" max="66" width="20.28515625" customWidth="1"/>
    <col min="67" max="67" width="21.42578125" customWidth="1"/>
    <col min="68" max="68" width="18.85546875" customWidth="1"/>
    <col min="69" max="69" width="1.85546875" customWidth="1"/>
    <col min="70" max="70" width="18.28515625" customWidth="1"/>
    <col min="71" max="71" width="8.28515625" customWidth="1"/>
    <col min="72" max="72" width="12.140625" customWidth="1"/>
    <col min="73" max="73" width="20" customWidth="1"/>
    <col min="74" max="74" width="4" customWidth="1"/>
    <col min="75" max="75" width="18.28515625" customWidth="1"/>
    <col min="76" max="76" width="10" customWidth="1"/>
    <col min="77" max="77" width="3.28515625" customWidth="1"/>
    <col min="78" max="78" width="8.28515625" customWidth="1"/>
    <col min="79" max="79" width="14.7109375" customWidth="1"/>
    <col min="80" max="80" width="5" customWidth="1"/>
    <col min="81" max="81" width="22" customWidth="1"/>
    <col min="82" max="82" width="9.42578125" customWidth="1"/>
    <col min="83" max="83" width="4" customWidth="1"/>
    <col min="84" max="84" width="22" customWidth="1"/>
    <col min="85" max="85" width="9.140625" customWidth="1"/>
    <col min="86" max="86" width="5.140625" customWidth="1"/>
    <col min="87" max="87" width="7" customWidth="1"/>
    <col min="88" max="88" width="18.140625" customWidth="1"/>
    <col min="89" max="89" width="4.42578125" customWidth="1"/>
    <col min="90" max="90" width="28.85546875" customWidth="1"/>
    <col min="91" max="91" width="20.28515625" customWidth="1"/>
    <col min="92" max="92" width="22.7109375" customWidth="1"/>
    <col min="93" max="93" width="3.7109375" customWidth="1"/>
    <col min="94" max="94" width="18.140625" customWidth="1"/>
    <col min="95" max="95" width="7.28515625" customWidth="1"/>
    <col min="96" max="96" width="10.85546875" customWidth="1"/>
    <col min="97" max="97" width="10.5703125" customWidth="1"/>
    <col min="98" max="98" width="3.28515625" customWidth="1"/>
    <col min="99" max="99" width="17" customWidth="1"/>
    <col min="100" max="100" width="18.28515625" customWidth="1"/>
    <col min="101" max="101" width="4" customWidth="1"/>
    <col min="102" max="102" width="18.140625" customWidth="1"/>
    <col min="103" max="103" width="7.28515625" customWidth="1"/>
    <col min="104" max="104" width="10.85546875" customWidth="1"/>
    <col min="105" max="105" width="10.5703125" customWidth="1"/>
    <col min="106" max="106" width="3.7109375" customWidth="1"/>
    <col min="107" max="107" width="30.7109375" customWidth="1"/>
    <col min="108" max="108" width="9" customWidth="1"/>
    <col min="109" max="109" width="2.7109375" customWidth="1"/>
    <col min="110" max="110" width="30.7109375" customWidth="1"/>
    <col min="111" max="111" width="9" customWidth="1"/>
    <col min="112" max="112" width="4.7109375" customWidth="1"/>
    <col min="113" max="113" width="14.85546875" customWidth="1"/>
    <col min="114" max="114" width="16.140625" customWidth="1"/>
    <col min="115" max="115" width="27.7109375" customWidth="1"/>
    <col min="116" max="116" width="23.28515625" customWidth="1"/>
    <col min="117" max="117" width="7.5703125" customWidth="1"/>
    <col min="118" max="118" width="8" customWidth="1"/>
  </cols>
  <sheetData>
    <row r="1" spans="1:117" ht="16.5" thickBot="1" x14ac:dyDescent="0.3">
      <c r="A1" s="102" t="s">
        <v>408</v>
      </c>
      <c r="C1" s="466" t="s">
        <v>4</v>
      </c>
      <c r="D1" s="466"/>
      <c r="E1" s="466"/>
      <c r="F1" s="466"/>
      <c r="G1" s="466"/>
      <c r="H1" s="466"/>
      <c r="J1" s="518" t="s">
        <v>581</v>
      </c>
      <c r="K1" s="518"/>
      <c r="L1" s="518"/>
      <c r="M1" s="519"/>
      <c r="O1" s="484" t="s">
        <v>16</v>
      </c>
      <c r="P1" s="484"/>
      <c r="R1" s="520" t="s">
        <v>425</v>
      </c>
      <c r="S1" s="520"/>
      <c r="U1" s="466" t="s">
        <v>412</v>
      </c>
      <c r="V1" s="466"/>
      <c r="W1" s="466"/>
      <c r="X1" s="466"/>
      <c r="Y1" s="466"/>
      <c r="AA1" s="517" t="s">
        <v>62</v>
      </c>
      <c r="AB1" s="517"/>
      <c r="AC1" s="517"/>
      <c r="AE1" s="505" t="s">
        <v>413</v>
      </c>
      <c r="AF1" s="505"/>
      <c r="AG1" s="505"/>
      <c r="AI1" s="506" t="s">
        <v>190</v>
      </c>
      <c r="AJ1" s="506"/>
      <c r="AK1" s="506"/>
      <c r="AL1" s="507"/>
      <c r="AN1" s="305"/>
      <c r="AO1" s="508" t="s">
        <v>198</v>
      </c>
      <c r="AP1" s="509"/>
      <c r="AQ1" s="510"/>
      <c r="AR1" s="508" t="s">
        <v>199</v>
      </c>
      <c r="AS1" s="509"/>
      <c r="AT1" s="510"/>
      <c r="AV1" s="511" t="s">
        <v>316</v>
      </c>
      <c r="AW1" s="511"/>
      <c r="AX1" s="511"/>
      <c r="AY1" s="511"/>
      <c r="BA1" s="512" t="s">
        <v>214</v>
      </c>
      <c r="BB1" s="513"/>
      <c r="BC1" s="513"/>
      <c r="BD1" s="513"/>
      <c r="BE1" s="513"/>
      <c r="BF1" s="514"/>
      <c r="BH1" s="508" t="s">
        <v>220</v>
      </c>
      <c r="BI1" s="509"/>
      <c r="BJ1" s="509"/>
      <c r="BK1" s="510"/>
      <c r="BM1" s="508" t="s">
        <v>222</v>
      </c>
      <c r="BN1" s="509"/>
      <c r="BO1" s="509"/>
      <c r="BP1" s="510"/>
      <c r="BR1" s="515" t="s">
        <v>224</v>
      </c>
      <c r="BS1" s="515"/>
      <c r="BT1" s="515"/>
      <c r="BU1" s="515"/>
      <c r="BW1" s="516" t="s">
        <v>247</v>
      </c>
      <c r="BX1" s="516"/>
      <c r="BZ1" s="516" t="s">
        <v>402</v>
      </c>
      <c r="CA1" s="516"/>
      <c r="CC1" s="502" t="s">
        <v>415</v>
      </c>
      <c r="CD1" s="502"/>
      <c r="CF1" s="502" t="s">
        <v>403</v>
      </c>
      <c r="CG1" s="502"/>
      <c r="CI1" s="503" t="s">
        <v>404</v>
      </c>
      <c r="CJ1" s="503"/>
      <c r="CL1" s="453" t="s">
        <v>189</v>
      </c>
      <c r="CM1" s="453"/>
      <c r="CN1" s="453"/>
      <c r="CP1" s="504" t="s">
        <v>242</v>
      </c>
      <c r="CQ1" s="504"/>
      <c r="CR1" s="504"/>
      <c r="CS1" s="504"/>
      <c r="CU1" s="504" t="s">
        <v>417</v>
      </c>
      <c r="CV1" s="504"/>
      <c r="CX1" s="504" t="s">
        <v>418</v>
      </c>
      <c r="CY1" s="504"/>
      <c r="CZ1" s="504"/>
      <c r="DA1" s="504"/>
      <c r="DC1" s="493" t="s">
        <v>263</v>
      </c>
      <c r="DD1" s="493"/>
      <c r="DF1" s="493" t="s">
        <v>264</v>
      </c>
      <c r="DG1" s="493"/>
      <c r="DI1" s="494" t="s">
        <v>180</v>
      </c>
      <c r="DJ1" s="494"/>
      <c r="DK1" s="494"/>
      <c r="DL1" s="494"/>
      <c r="DM1" s="320"/>
    </row>
    <row r="2" spans="1:117" ht="30" x14ac:dyDescent="0.25">
      <c r="A2" s="324" t="s">
        <v>0</v>
      </c>
      <c r="C2" s="235"/>
      <c r="D2" s="235" t="s">
        <v>406</v>
      </c>
      <c r="E2" s="235" t="s">
        <v>23</v>
      </c>
      <c r="F2" s="235" t="s">
        <v>20</v>
      </c>
      <c r="G2" s="236" t="s">
        <v>21</v>
      </c>
      <c r="H2" s="236" t="s">
        <v>22</v>
      </c>
      <c r="I2" s="252"/>
      <c r="J2" s="223"/>
      <c r="K2" s="223"/>
      <c r="L2" s="263" t="s">
        <v>23</v>
      </c>
      <c r="M2" s="264" t="s">
        <v>432</v>
      </c>
      <c r="O2" s="253" t="s">
        <v>396</v>
      </c>
      <c r="P2" s="261"/>
      <c r="R2" s="495" t="s">
        <v>23</v>
      </c>
      <c r="S2" s="497" t="s">
        <v>262</v>
      </c>
      <c r="U2" s="325" t="s">
        <v>366</v>
      </c>
      <c r="V2" s="326" t="s">
        <v>25</v>
      </c>
      <c r="W2" s="314" t="s">
        <v>323</v>
      </c>
      <c r="X2" s="315"/>
      <c r="Y2" s="316"/>
      <c r="AA2" s="107" t="s">
        <v>63</v>
      </c>
      <c r="AB2" s="108" t="s">
        <v>64</v>
      </c>
      <c r="AC2" s="109" t="s">
        <v>262</v>
      </c>
      <c r="AE2" s="329" t="s">
        <v>71</v>
      </c>
      <c r="AF2" s="329" t="s">
        <v>72</v>
      </c>
      <c r="AG2" s="133" t="s">
        <v>317</v>
      </c>
      <c r="AI2" s="223"/>
      <c r="AJ2" s="328" t="s">
        <v>191</v>
      </c>
      <c r="AK2" s="328" t="s">
        <v>192</v>
      </c>
      <c r="AL2" s="328" t="s">
        <v>193</v>
      </c>
      <c r="AN2" s="223" t="s">
        <v>23</v>
      </c>
      <c r="AO2" s="223" t="s">
        <v>191</v>
      </c>
      <c r="AP2" s="223" t="s">
        <v>192</v>
      </c>
      <c r="AQ2" s="223" t="s">
        <v>193</v>
      </c>
      <c r="AR2" s="223" t="s">
        <v>191</v>
      </c>
      <c r="AS2" s="223" t="s">
        <v>192</v>
      </c>
      <c r="AT2" s="223" t="s">
        <v>193</v>
      </c>
      <c r="AV2" s="230"/>
      <c r="AW2" s="227" t="s">
        <v>225</v>
      </c>
      <c r="AX2" s="227" t="s">
        <v>226</v>
      </c>
      <c r="AY2" s="227" t="s">
        <v>227</v>
      </c>
      <c r="BA2" s="223"/>
      <c r="BB2" s="232" t="s">
        <v>215</v>
      </c>
      <c r="BC2" s="232" t="s">
        <v>216</v>
      </c>
      <c r="BD2" s="232" t="s">
        <v>217</v>
      </c>
      <c r="BE2" s="232" t="s">
        <v>218</v>
      </c>
      <c r="BF2" s="232" t="s">
        <v>219</v>
      </c>
      <c r="BH2" s="223" t="s">
        <v>23</v>
      </c>
      <c r="BI2" s="223" t="s">
        <v>215</v>
      </c>
      <c r="BJ2" s="223" t="s">
        <v>216</v>
      </c>
      <c r="BK2" s="223" t="s">
        <v>221</v>
      </c>
      <c r="BM2" s="223" t="s">
        <v>23</v>
      </c>
      <c r="BN2" s="223" t="s">
        <v>215</v>
      </c>
      <c r="BO2" s="223" t="s">
        <v>216</v>
      </c>
      <c r="BP2" s="223" t="s">
        <v>221</v>
      </c>
      <c r="BR2" s="223" t="s">
        <v>23</v>
      </c>
      <c r="BS2" s="223" t="s">
        <v>225</v>
      </c>
      <c r="BT2" s="223" t="s">
        <v>226</v>
      </c>
      <c r="BU2" s="223" t="s">
        <v>227</v>
      </c>
      <c r="BW2" s="223" t="s">
        <v>245</v>
      </c>
      <c r="BX2" s="223" t="s">
        <v>246</v>
      </c>
      <c r="BZ2" s="231" t="s">
        <v>23</v>
      </c>
      <c r="CA2" s="231" t="s">
        <v>1</v>
      </c>
      <c r="CC2" s="25" t="s">
        <v>23</v>
      </c>
      <c r="CD2" s="25" t="s">
        <v>1</v>
      </c>
      <c r="CF2" s="25" t="s">
        <v>23</v>
      </c>
      <c r="CG2" s="25" t="s">
        <v>1</v>
      </c>
      <c r="CI2" s="25" t="s">
        <v>345</v>
      </c>
      <c r="CJ2" s="25" t="s">
        <v>1</v>
      </c>
      <c r="CL2" s="307" t="s">
        <v>23</v>
      </c>
      <c r="CM2" s="306" t="s">
        <v>405</v>
      </c>
      <c r="CN2" s="306" t="s">
        <v>416</v>
      </c>
      <c r="CP2" s="82" t="s">
        <v>23</v>
      </c>
      <c r="CQ2" s="83" t="s">
        <v>191</v>
      </c>
      <c r="CR2" s="83" t="s">
        <v>192</v>
      </c>
      <c r="CS2" s="83" t="s">
        <v>193</v>
      </c>
      <c r="CU2" s="82" t="s">
        <v>23</v>
      </c>
      <c r="CV2" s="85" t="s">
        <v>243</v>
      </c>
      <c r="CX2" s="82" t="s">
        <v>23</v>
      </c>
      <c r="CY2" s="83" t="s">
        <v>191</v>
      </c>
      <c r="CZ2" s="83" t="s">
        <v>192</v>
      </c>
      <c r="DA2" s="83" t="s">
        <v>193</v>
      </c>
      <c r="DC2" s="101" t="s">
        <v>265</v>
      </c>
      <c r="DD2" s="101" t="s">
        <v>262</v>
      </c>
      <c r="DF2" s="101" t="s">
        <v>265</v>
      </c>
      <c r="DG2" s="101" t="s">
        <v>262</v>
      </c>
      <c r="DI2" s="488" t="s">
        <v>173</v>
      </c>
      <c r="DJ2" s="488"/>
      <c r="DK2" s="488"/>
      <c r="DL2" s="327" t="s">
        <v>1</v>
      </c>
      <c r="DM2" s="320"/>
    </row>
    <row r="3" spans="1:117" ht="15.75" customHeight="1" x14ac:dyDescent="0.25">
      <c r="A3" s="324" t="s">
        <v>278</v>
      </c>
      <c r="C3" s="223" t="str">
        <f>CONCATENATE(D3,E3)</f>
        <v>PLATINUMAté 20</v>
      </c>
      <c r="D3" s="223" t="s">
        <v>0</v>
      </c>
      <c r="E3" s="223" t="s">
        <v>17</v>
      </c>
      <c r="F3" s="323">
        <v>3.7</v>
      </c>
      <c r="G3" s="323" t="s">
        <v>435</v>
      </c>
      <c r="H3" s="323">
        <v>24.18</v>
      </c>
      <c r="J3" s="253" t="str">
        <f t="shared" ref="J3:J13" si="0">CONCATENATE(K3,L3)</f>
        <v>CLUBE CORREIOSAté 20</v>
      </c>
      <c r="K3" s="253" t="s">
        <v>278</v>
      </c>
      <c r="L3" s="254" t="s">
        <v>17</v>
      </c>
      <c r="M3" s="261">
        <v>3.7</v>
      </c>
      <c r="O3" s="253" t="s">
        <v>386</v>
      </c>
      <c r="P3" s="261"/>
      <c r="R3" s="496"/>
      <c r="S3" s="498"/>
      <c r="U3" s="499" t="s">
        <v>326</v>
      </c>
      <c r="V3" s="310">
        <v>2</v>
      </c>
      <c r="W3" s="317">
        <f>ROUND('BASE-2024'!T4*'BASE-2025 '!A20,1)</f>
        <v>2.9</v>
      </c>
      <c r="X3" s="501"/>
      <c r="Y3" s="501"/>
      <c r="Z3" s="234"/>
      <c r="AA3" s="110" t="s">
        <v>65</v>
      </c>
      <c r="AB3" s="27" t="s">
        <v>66</v>
      </c>
      <c r="AC3" s="111">
        <f>ROUNDUP('BASE-2024'!Z3*'BASE-2025 '!$A$30,3)</f>
        <v>22.562000000000001</v>
      </c>
      <c r="AD3" s="234"/>
      <c r="AE3" s="19" t="s">
        <v>73</v>
      </c>
      <c r="AF3" s="19" t="s">
        <v>74</v>
      </c>
      <c r="AG3" s="20">
        <f>ROUNDDOWN('BASE-2024'!AD3*'BASE-2025 '!$A$30,3)</f>
        <v>33.234000000000002</v>
      </c>
      <c r="AI3" s="223" t="s">
        <v>17</v>
      </c>
      <c r="AJ3" s="280">
        <f>ROUNDDOWN('BASE-2024'!AH3*'BASE-2025 '!$A$30,2)</f>
        <v>3.16</v>
      </c>
      <c r="AK3" s="280">
        <f>ROUNDUP('BASE-2024'!AI3*'BASE-2025 '!$A$30,3)</f>
        <v>3.2189999999999999</v>
      </c>
      <c r="AL3" s="280">
        <f>ROUNDDOWN('BASE-2024'!AJ3*'BASE-2025 '!$A$30,2)</f>
        <v>3.29</v>
      </c>
      <c r="AN3" s="223" t="s">
        <v>17</v>
      </c>
      <c r="AO3" s="279">
        <f>ROUNDDOWN('BASE-2024'!AM3*'BASE-2025 '!$A$30,3)</f>
        <v>11.571</v>
      </c>
      <c r="AP3" s="279">
        <f>ROUNDDOWN('BASE-2024'!AN3*'BASE-2025 '!$A$30,3)</f>
        <v>12.151</v>
      </c>
      <c r="AQ3" s="279">
        <f>ROUNDDOWN('BASE-2024'!AO3*'BASE-2025 '!$A$30,3)</f>
        <v>12.76</v>
      </c>
      <c r="AR3" s="279">
        <f>ROUNDDOWN('BASE-2024'!AP3*'BASE-2025 '!$A$30,3)</f>
        <v>19.981000000000002</v>
      </c>
      <c r="AS3" s="279">
        <f>ROUNDDOWN('BASE-2024'!AQ3*'BASE-2025 '!$A$30,3)</f>
        <v>21.082999999999998</v>
      </c>
      <c r="AT3" s="279">
        <f>ROUNDDOWN('BASE-2024'!AR3*'BASE-2025 '!$A$30,3)</f>
        <v>22.228000000000002</v>
      </c>
      <c r="AV3" s="228" t="s">
        <v>254</v>
      </c>
      <c r="AW3" s="229">
        <v>3.7</v>
      </c>
      <c r="AX3" s="229">
        <v>14.95</v>
      </c>
      <c r="AY3" s="229">
        <v>26.2</v>
      </c>
      <c r="BA3" s="223" t="s">
        <v>17</v>
      </c>
      <c r="BB3" s="282" t="s">
        <v>448</v>
      </c>
      <c r="BC3" s="282" t="s">
        <v>449</v>
      </c>
      <c r="BD3" s="282" t="s">
        <v>450</v>
      </c>
      <c r="BE3" s="282" t="s">
        <v>451</v>
      </c>
      <c r="BF3" s="282" t="s">
        <v>452</v>
      </c>
      <c r="BH3" s="223" t="s">
        <v>17</v>
      </c>
      <c r="BI3" s="223" t="s">
        <v>502</v>
      </c>
      <c r="BJ3" s="223" t="s">
        <v>503</v>
      </c>
      <c r="BK3" s="223" t="s">
        <v>504</v>
      </c>
      <c r="BM3" s="223" t="s">
        <v>17</v>
      </c>
      <c r="BN3" s="223" t="s">
        <v>532</v>
      </c>
      <c r="BO3" s="223" t="s">
        <v>533</v>
      </c>
      <c r="BP3" s="223" t="s">
        <v>534</v>
      </c>
      <c r="BR3" s="223" t="s">
        <v>17</v>
      </c>
      <c r="BS3" s="279">
        <v>3.7</v>
      </c>
      <c r="BT3" s="279">
        <v>14.95</v>
      </c>
      <c r="BU3" s="279">
        <v>26.2</v>
      </c>
      <c r="BW3" s="223" t="s">
        <v>17</v>
      </c>
      <c r="BX3" s="279">
        <v>3.7</v>
      </c>
      <c r="BZ3" s="26" t="s">
        <v>17</v>
      </c>
      <c r="CA3" s="27">
        <f>('BASE-2024'!BY3*'BASE-2025 '!A30)</f>
        <v>3.6974999999999998</v>
      </c>
      <c r="CC3" s="26" t="s">
        <v>17</v>
      </c>
      <c r="CD3" s="27">
        <f>'BASE-2024'!CB3*'BASE-2025 '!$A$20</f>
        <v>1.2160279999999999</v>
      </c>
      <c r="CF3" s="26" t="s">
        <v>254</v>
      </c>
      <c r="CG3" s="27">
        <v>9.32</v>
      </c>
      <c r="CI3" s="26" t="s">
        <v>346</v>
      </c>
      <c r="CJ3" s="27">
        <f>'BASE-2024'!CH3*'BASE-2025 '!A30</f>
        <v>35.321999999999996</v>
      </c>
      <c r="CL3" s="223" t="s">
        <v>17</v>
      </c>
      <c r="CM3" s="279">
        <v>1.61</v>
      </c>
      <c r="CN3" s="279">
        <v>7.2600000000000007</v>
      </c>
      <c r="CP3" s="312" t="s">
        <v>17</v>
      </c>
      <c r="CQ3" s="89">
        <f>'BASE-2024'!CO3*'BASE-2025 '!$A$20</f>
        <v>0.96443600000000007</v>
      </c>
      <c r="CR3" s="89">
        <f>'BASE-2024'!CP3*'BASE-2025 '!$A$20</f>
        <v>1.027334</v>
      </c>
      <c r="CS3" s="89">
        <f>'BASE-2024'!CQ3*'BASE-2025 '!$A$20</f>
        <v>1.2160279999999999</v>
      </c>
      <c r="CU3" s="312" t="s">
        <v>17</v>
      </c>
      <c r="CV3" s="91">
        <f>ROUNDUP('BASE-2024'!CT3*'BASE-2025 '!$A$20,2)</f>
        <v>287.69</v>
      </c>
      <c r="CX3" s="312" t="s">
        <v>17</v>
      </c>
      <c r="CY3" s="89">
        <f>ROUNDUP('BASE-2024'!CW3*'BASE-2025 '!$A$20,2)</f>
        <v>0.82000000000000006</v>
      </c>
      <c r="CZ3" s="89">
        <f>ROUNDUP('BASE-2024'!CX3*'BASE-2025 '!$A$20,3)</f>
        <v>0.88100000000000001</v>
      </c>
      <c r="DA3" s="89">
        <f>ROUNDUP('BASE-2024'!CY3*'BASE-2025 '!$A$20,3)</f>
        <v>1.0379999999999998</v>
      </c>
      <c r="DC3" s="42" t="s">
        <v>268</v>
      </c>
      <c r="DD3" s="135">
        <v>1538.27</v>
      </c>
      <c r="DF3" s="42" t="s">
        <v>269</v>
      </c>
      <c r="DG3" s="135">
        <v>3496.06</v>
      </c>
      <c r="DI3" s="487" t="s">
        <v>369</v>
      </c>
      <c r="DJ3" s="487"/>
      <c r="DK3" s="487"/>
      <c r="DL3" s="72">
        <v>11.25</v>
      </c>
      <c r="DM3" s="239" t="s">
        <v>447</v>
      </c>
    </row>
    <row r="4" spans="1:117" ht="24" customHeight="1" x14ac:dyDescent="0.25">
      <c r="A4" s="324" t="s">
        <v>566</v>
      </c>
      <c r="C4" s="223" t="str">
        <f t="shared" ref="C4:C13" si="1">CONCATENATE(D4,E4)</f>
        <v>PLATINUMMais de 20 até 50</v>
      </c>
      <c r="D4" s="223" t="s">
        <v>0</v>
      </c>
      <c r="E4" s="223" t="s">
        <v>18</v>
      </c>
      <c r="F4" s="323">
        <v>5.15</v>
      </c>
      <c r="G4" s="323" t="s">
        <v>436</v>
      </c>
      <c r="H4" s="323">
        <v>25.630000000000003</v>
      </c>
      <c r="J4" s="253" t="str">
        <f t="shared" si="0"/>
        <v>CLUBE CORREIOSMais de 20 até 50</v>
      </c>
      <c r="K4" s="253" t="s">
        <v>278</v>
      </c>
      <c r="L4" s="254" t="s">
        <v>18</v>
      </c>
      <c r="M4" s="261">
        <v>5.15</v>
      </c>
      <c r="O4" s="253" t="s">
        <v>387</v>
      </c>
      <c r="P4" s="261"/>
      <c r="R4" s="254" t="s">
        <v>17</v>
      </c>
      <c r="S4" s="261">
        <v>8.75</v>
      </c>
      <c r="U4" s="500"/>
      <c r="V4" s="311" t="s">
        <v>24</v>
      </c>
      <c r="W4" s="317">
        <f>ROUND('BASE-2024'!T5*'BASE-2025 '!A20,1)</f>
        <v>0.2</v>
      </c>
      <c r="X4" s="501"/>
      <c r="Y4" s="501"/>
      <c r="Z4" s="234"/>
      <c r="AA4" s="112" t="s">
        <v>67</v>
      </c>
      <c r="AB4" s="29" t="s">
        <v>259</v>
      </c>
      <c r="AC4" s="111">
        <f>ROUNDUP('BASE-2024'!Z4*'BASE-2025 '!$A$30,3)</f>
        <v>18.792000000000002</v>
      </c>
      <c r="AD4" s="234"/>
      <c r="AE4" s="62" t="s">
        <v>75</v>
      </c>
      <c r="AF4" s="62" t="s">
        <v>76</v>
      </c>
      <c r="AG4" s="20">
        <f>ROUNDDOWN('BASE-2024'!AD4*'BASE-2025 '!$A$30,3)</f>
        <v>34.668999999999997</v>
      </c>
      <c r="AI4" s="223" t="s">
        <v>18</v>
      </c>
      <c r="AJ4" s="280">
        <f>ROUNDDOWN('BASE-2024'!AH4*'BASE-2025 '!$A$30,2)</f>
        <v>4.33</v>
      </c>
      <c r="AK4" s="280">
        <f>ROUNDUP('BASE-2024'!AI4*'BASE-2025 '!$A$30,3)</f>
        <v>4.423</v>
      </c>
      <c r="AL4" s="280">
        <f>ROUNDDOWN('BASE-2024'!AJ4*'BASE-2025 '!$A$30,3)</f>
        <v>4.5090000000000003</v>
      </c>
      <c r="AN4" s="223" t="s">
        <v>18</v>
      </c>
      <c r="AO4" s="279">
        <f>ROUNDDOWN('BASE-2024'!AM4*'BASE-2025 '!$A$30,2)</f>
        <v>12.74</v>
      </c>
      <c r="AP4" s="279">
        <f>ROUNDDOWN('BASE-2024'!AN4*'BASE-2025 '!$A$30,2)</f>
        <v>13.35</v>
      </c>
      <c r="AQ4" s="279">
        <f>ROUNDDOWN('BASE-2024'!AO4*'BASE-2025 '!$A$30,3)</f>
        <v>13.978</v>
      </c>
      <c r="AR4" s="279">
        <f>ROUNDDOWN('BASE-2024'!AP4*'BASE-2025 '!$A$30,2)</f>
        <v>21.15</v>
      </c>
      <c r="AS4" s="279">
        <f>ROUNDDOWN('BASE-2024'!AQ4*'BASE-2025 '!$A$30,2)</f>
        <v>22.28</v>
      </c>
      <c r="AT4" s="279">
        <f>ROUNDDOWN('BASE-2024'!AR4*'BASE-2025 '!$A$30,3)</f>
        <v>23.446000000000002</v>
      </c>
      <c r="AV4" s="228" t="s">
        <v>314</v>
      </c>
      <c r="AW4" s="229">
        <v>5.15</v>
      </c>
      <c r="AX4" s="229">
        <v>16.399999999999999</v>
      </c>
      <c r="AY4" s="229">
        <v>27.65</v>
      </c>
      <c r="BA4" s="223" t="s">
        <v>18</v>
      </c>
      <c r="BB4" s="282" t="s">
        <v>453</v>
      </c>
      <c r="BC4" s="282" t="s">
        <v>454</v>
      </c>
      <c r="BD4" s="282" t="s">
        <v>455</v>
      </c>
      <c r="BE4" s="282" t="s">
        <v>456</v>
      </c>
      <c r="BF4" s="282" t="s">
        <v>457</v>
      </c>
      <c r="BH4" s="223" t="s">
        <v>18</v>
      </c>
      <c r="BI4" s="223" t="s">
        <v>505</v>
      </c>
      <c r="BJ4" s="223" t="s">
        <v>506</v>
      </c>
      <c r="BK4" s="223" t="s">
        <v>490</v>
      </c>
      <c r="BM4" s="223" t="s">
        <v>18</v>
      </c>
      <c r="BN4" s="223" t="s">
        <v>535</v>
      </c>
      <c r="BO4" s="223" t="s">
        <v>536</v>
      </c>
      <c r="BP4" s="223" t="s">
        <v>537</v>
      </c>
      <c r="BR4" s="223" t="s">
        <v>18</v>
      </c>
      <c r="BS4" s="279">
        <v>5.15</v>
      </c>
      <c r="BT4" s="279">
        <v>16.399999999999999</v>
      </c>
      <c r="BU4" s="279">
        <v>27.65</v>
      </c>
      <c r="BW4" s="223" t="s">
        <v>18</v>
      </c>
      <c r="BX4" s="279">
        <v>5.15</v>
      </c>
      <c r="CC4" s="28" t="s">
        <v>18</v>
      </c>
      <c r="CD4" s="27">
        <f>'BASE-2024'!CB4*'BASE-2025 '!$A$20</f>
        <v>1.530518</v>
      </c>
      <c r="CF4" s="28" t="s">
        <v>251</v>
      </c>
      <c r="CG4" s="27">
        <v>9.629999999999999</v>
      </c>
      <c r="CL4" s="223" t="s">
        <v>18</v>
      </c>
      <c r="CM4" s="223">
        <v>2.37</v>
      </c>
      <c r="CN4" s="223">
        <v>8.02</v>
      </c>
      <c r="CP4" s="312" t="s">
        <v>18</v>
      </c>
      <c r="CQ4" s="89">
        <f>'BASE-2024'!CO4*'BASE-2025 '!$A$20</f>
        <v>1.2369939999999999</v>
      </c>
      <c r="CR4" s="89">
        <f>'BASE-2024'!CP4*'BASE-2025 '!$A$20</f>
        <v>1.3208580000000001</v>
      </c>
      <c r="CS4" s="89">
        <f>'BASE-2024'!CQ4*'BASE-2025 '!$A$20</f>
        <v>1.5724499999999999</v>
      </c>
      <c r="CU4" s="312" t="s">
        <v>18</v>
      </c>
      <c r="CV4" s="91">
        <f>ROUNDUP('BASE-2024'!CT4*'BASE-2025 '!$A$20,2)</f>
        <v>431.31</v>
      </c>
      <c r="CX4" s="312" t="s">
        <v>18</v>
      </c>
      <c r="CY4" s="89">
        <f>ROUNDUP('BASE-2024'!CW4*'BASE-2025 '!$A$20,2)</f>
        <v>1.06</v>
      </c>
      <c r="CZ4" s="89">
        <f>ROUNDUP('BASE-2024'!CX4*'BASE-2025 '!$A$20,3)</f>
        <v>1.1219999999999999</v>
      </c>
      <c r="DA4" s="89">
        <f>ROUNDUP('BASE-2024'!CY4*'BASE-2025 '!$A$20,3)</f>
        <v>1.3419999999999999</v>
      </c>
      <c r="DC4" s="42" t="s">
        <v>267</v>
      </c>
      <c r="DD4" s="135">
        <v>307.64999999999998</v>
      </c>
      <c r="DF4" s="42" t="s">
        <v>266</v>
      </c>
      <c r="DG4" s="135">
        <v>769.14</v>
      </c>
      <c r="DI4" s="487" t="s">
        <v>370</v>
      </c>
      <c r="DJ4" s="487"/>
      <c r="DK4" s="487"/>
      <c r="DL4" s="72">
        <v>5.65</v>
      </c>
      <c r="DM4" s="320"/>
    </row>
    <row r="5" spans="1:117" ht="21.75" customHeight="1" thickBot="1" x14ac:dyDescent="0.3">
      <c r="A5" s="324" t="s">
        <v>567</v>
      </c>
      <c r="C5" s="223" t="str">
        <f t="shared" si="1"/>
        <v>PLATINUMMais de 50 até 100</v>
      </c>
      <c r="D5" s="223" t="s">
        <v>0</v>
      </c>
      <c r="E5" s="223" t="s">
        <v>19</v>
      </c>
      <c r="F5" s="323">
        <v>7.15</v>
      </c>
      <c r="G5" s="323" t="s">
        <v>437</v>
      </c>
      <c r="H5" s="323">
        <v>27.630000000000003</v>
      </c>
      <c r="J5" s="253" t="str">
        <f t="shared" si="0"/>
        <v>CLUBE CORREIOSMais de 50 até 100</v>
      </c>
      <c r="K5" s="253" t="s">
        <v>278</v>
      </c>
      <c r="L5" s="254" t="s">
        <v>19</v>
      </c>
      <c r="M5" s="261">
        <v>7.15</v>
      </c>
      <c r="O5" s="253" t="s">
        <v>388</v>
      </c>
      <c r="P5" s="261"/>
      <c r="R5" s="262" t="s">
        <v>426</v>
      </c>
      <c r="S5" s="261">
        <v>8.75</v>
      </c>
      <c r="U5" s="79"/>
      <c r="V5" s="80"/>
      <c r="W5" s="79"/>
      <c r="X5" s="79"/>
      <c r="Y5" s="79"/>
      <c r="Z5" s="234"/>
      <c r="AA5" s="114" t="s">
        <v>68</v>
      </c>
      <c r="AB5" s="115" t="s">
        <v>69</v>
      </c>
      <c r="AC5" s="111">
        <f>ROUNDUP('BASE-2024'!Z5*'BASE-2025 '!$A$30,2)</f>
        <v>15.58</v>
      </c>
      <c r="AD5" s="234"/>
      <c r="AE5" s="19" t="s">
        <v>77</v>
      </c>
      <c r="AF5" s="19" t="s">
        <v>78</v>
      </c>
      <c r="AG5" s="20">
        <f>ROUNDDOWN('BASE-2024'!AD5*'BASE-2025 '!$A$30,3)</f>
        <v>39.323999999999998</v>
      </c>
      <c r="AI5" s="223" t="s">
        <v>19</v>
      </c>
      <c r="AJ5" s="280">
        <f>ROUNDDOWN('BASE-2024'!AH5*'BASE-2025 '!$A$30,2)</f>
        <v>6.19</v>
      </c>
      <c r="AK5" s="280">
        <f>ROUNDUP('BASE-2024'!AI5*'BASE-2025 '!$A$30,3)</f>
        <v>6.3220000000000001</v>
      </c>
      <c r="AL5" s="280">
        <f>ROUNDDOWN('BASE-2024'!AJ5*'BASE-2025 '!$A$30,2)</f>
        <v>6.45</v>
      </c>
      <c r="AN5" s="223" t="s">
        <v>19</v>
      </c>
      <c r="AO5" s="279">
        <f>ROUNDDOWN('BASE-2024'!AM5*'BASE-2025 '!$A$30,2)</f>
        <v>14.6</v>
      </c>
      <c r="AP5" s="279">
        <f>ROUNDDOWN('BASE-2024'!AN5*'BASE-2025 '!$A$30,2)</f>
        <v>15.25</v>
      </c>
      <c r="AQ5" s="279">
        <f>ROUNDDOWN('BASE-2024'!AO5*'BASE-2025 '!$A$30,3)</f>
        <v>15.920999999999999</v>
      </c>
      <c r="AR5" s="279">
        <f>ROUNDDOWN('BASE-2024'!AP5*'BASE-2025 '!$A$30,2)</f>
        <v>23.01</v>
      </c>
      <c r="AS5" s="279">
        <f>ROUNDDOWN('BASE-2024'!AQ5*'BASE-2025 '!$A$30,2)</f>
        <v>24.18</v>
      </c>
      <c r="AT5" s="279">
        <f>ROUNDDOWN('BASE-2024'!AR5*'BASE-2025 '!$A$30,3)</f>
        <v>25.388999999999999</v>
      </c>
      <c r="AV5" s="228" t="s">
        <v>315</v>
      </c>
      <c r="AW5" s="229">
        <v>7.15</v>
      </c>
      <c r="AX5" s="229">
        <v>18.399999999999999</v>
      </c>
      <c r="AY5" s="229">
        <v>29.65</v>
      </c>
      <c r="BA5" s="223" t="s">
        <v>19</v>
      </c>
      <c r="BB5" s="282" t="s">
        <v>458</v>
      </c>
      <c r="BC5" s="282" t="s">
        <v>459</v>
      </c>
      <c r="BD5" s="282" t="s">
        <v>460</v>
      </c>
      <c r="BE5" s="282" t="s">
        <v>461</v>
      </c>
      <c r="BF5" s="282" t="s">
        <v>462</v>
      </c>
      <c r="BH5" s="223" t="s">
        <v>19</v>
      </c>
      <c r="BI5" s="223" t="s">
        <v>507</v>
      </c>
      <c r="BJ5" s="223" t="s">
        <v>508</v>
      </c>
      <c r="BK5" s="223" t="s">
        <v>509</v>
      </c>
      <c r="BM5" s="223" t="s">
        <v>19</v>
      </c>
      <c r="BN5" s="223" t="s">
        <v>538</v>
      </c>
      <c r="BO5" s="223" t="s">
        <v>539</v>
      </c>
      <c r="BP5" s="223" t="s">
        <v>540</v>
      </c>
      <c r="BR5" s="223" t="s">
        <v>19</v>
      </c>
      <c r="BS5" s="279">
        <v>7.15</v>
      </c>
      <c r="BT5" s="279">
        <v>18.399999999999999</v>
      </c>
      <c r="BU5" s="279">
        <v>29.65</v>
      </c>
      <c r="BW5" s="223" t="s">
        <v>19</v>
      </c>
      <c r="BX5" s="279">
        <v>7.15</v>
      </c>
      <c r="CC5" s="26" t="s">
        <v>19</v>
      </c>
      <c r="CD5" s="27">
        <f>'BASE-2024'!CB5*'BASE-2025 '!$A$20</f>
        <v>1.9603210000000002</v>
      </c>
      <c r="CF5" s="26" t="s">
        <v>252</v>
      </c>
      <c r="CG5" s="27">
        <v>10.059999999999999</v>
      </c>
      <c r="CJ5" s="248"/>
      <c r="CL5" s="223" t="s">
        <v>19</v>
      </c>
      <c r="CM5" s="223">
        <v>3.07</v>
      </c>
      <c r="CN5" s="223">
        <v>8.7200000000000006</v>
      </c>
      <c r="CP5" s="312" t="s">
        <v>19</v>
      </c>
      <c r="CQ5" s="89">
        <f>'BASE-2024'!CO5*'BASE-2025 '!$A$20</f>
        <v>1.603899</v>
      </c>
      <c r="CR5" s="89">
        <f>'BASE-2024'!CP5*'BASE-2025 '!$A$20</f>
        <v>1.719212</v>
      </c>
      <c r="CS5" s="89">
        <f>'BASE-2024'!CQ5*'BASE-2025 '!$A$20</f>
        <v>2.0232190000000001</v>
      </c>
      <c r="CU5" s="312" t="s">
        <v>19</v>
      </c>
      <c r="CV5" s="91">
        <f>ROUNDUP('BASE-2024'!CT5*'BASE-2025 '!$A$20,2)</f>
        <v>661.46</v>
      </c>
      <c r="CX5" s="312" t="s">
        <v>19</v>
      </c>
      <c r="CY5" s="89">
        <f>ROUNDUP('BASE-2024'!CW5*'BASE-2025 '!$A$20,2)</f>
        <v>1.3800000000000001</v>
      </c>
      <c r="CZ5" s="89">
        <f>ROUNDUP('BASE-2024'!CX5*'BASE-2025 '!$A$20,3)</f>
        <v>1.468</v>
      </c>
      <c r="DA5" s="89">
        <f>ROUNDUP('BASE-2024'!CY5*'BASE-2025 '!$A$20,3)</f>
        <v>1.72</v>
      </c>
      <c r="DC5" s="42" t="s">
        <v>270</v>
      </c>
      <c r="DD5" s="135">
        <v>1174.67</v>
      </c>
      <c r="DF5" s="42" t="s">
        <v>271</v>
      </c>
      <c r="DG5" s="135">
        <v>2936.71</v>
      </c>
      <c r="DI5" s="487" t="s">
        <v>371</v>
      </c>
      <c r="DJ5" s="487"/>
      <c r="DK5" s="487"/>
      <c r="DL5" s="72">
        <v>13.25</v>
      </c>
      <c r="DM5" s="320"/>
    </row>
    <row r="6" spans="1:117" ht="25.5" customHeight="1" x14ac:dyDescent="0.25">
      <c r="A6" s="324" t="s">
        <v>568</v>
      </c>
      <c r="C6" s="223" t="str">
        <f t="shared" si="1"/>
        <v>PLATINUMMais de 100 até 150</v>
      </c>
      <c r="D6" s="223" t="s">
        <v>0</v>
      </c>
      <c r="E6" s="223" t="s">
        <v>8</v>
      </c>
      <c r="F6" s="323">
        <v>8.75</v>
      </c>
      <c r="G6" s="323" t="s">
        <v>438</v>
      </c>
      <c r="H6" s="323">
        <v>29.230000000000004</v>
      </c>
      <c r="J6" s="253" t="str">
        <f t="shared" si="0"/>
        <v>CLUBE CORREIOSMais de 100 até 150</v>
      </c>
      <c r="K6" s="253" t="s">
        <v>278</v>
      </c>
      <c r="L6" s="254" t="s">
        <v>8</v>
      </c>
      <c r="M6" s="261">
        <v>8.75</v>
      </c>
      <c r="O6" s="253" t="s">
        <v>389</v>
      </c>
      <c r="P6" s="261"/>
      <c r="R6" s="262" t="s">
        <v>19</v>
      </c>
      <c r="S6" s="261">
        <v>8.75</v>
      </c>
      <c r="U6" s="250" t="s">
        <v>366</v>
      </c>
      <c r="V6" s="249" t="s">
        <v>25</v>
      </c>
      <c r="W6" s="75" t="s">
        <v>323</v>
      </c>
      <c r="X6" s="75" t="s">
        <v>324</v>
      </c>
      <c r="Y6" s="75" t="s">
        <v>325</v>
      </c>
      <c r="Z6" s="234"/>
      <c r="AA6" s="1"/>
      <c r="AB6" s="31"/>
      <c r="AC6" s="1"/>
      <c r="AD6" s="234"/>
      <c r="AE6" s="62" t="s">
        <v>79</v>
      </c>
      <c r="AF6" s="62" t="s">
        <v>80</v>
      </c>
      <c r="AG6" s="20">
        <f>ROUNDDOWN('BASE-2024'!AD6*'BASE-2025 '!$A$30,3)</f>
        <v>41.991999999999997</v>
      </c>
      <c r="AI6" s="223" t="s">
        <v>8</v>
      </c>
      <c r="AJ6" s="280">
        <f>ROUNDDOWN('BASE-2024'!AH6*'BASE-2025 '!$A$30,2)</f>
        <v>7.49</v>
      </c>
      <c r="AK6" s="280">
        <f>ROUNDUP('BASE-2024'!AI6*'BASE-2025 '!$A$30,2)</f>
        <v>7.6499999999999995</v>
      </c>
      <c r="AL6" s="280">
        <f>ROUNDDOWN('BASE-2024'!AJ6*'BASE-2025 '!$A$30,2)</f>
        <v>7.8</v>
      </c>
      <c r="AN6" s="223" t="s">
        <v>8</v>
      </c>
      <c r="AO6" s="279">
        <f>ROUNDDOWN('BASE-2024'!AM6*'BASE-2025 '!$A$30,3)</f>
        <v>15.906000000000001</v>
      </c>
      <c r="AP6" s="279">
        <f>ROUNDDOWN('BASE-2024'!AN6*'BASE-2025 '!$A$30,3)</f>
        <v>16.573</v>
      </c>
      <c r="AQ6" s="279">
        <f>ROUNDDOWN('BASE-2024'!AO6*'BASE-2025 '!$A$30,3)</f>
        <v>17.268999999999998</v>
      </c>
      <c r="AR6" s="279">
        <f>ROUNDDOWN('BASE-2024'!AP6*'BASE-2025 '!$A$30,3)</f>
        <v>24.315999999999999</v>
      </c>
      <c r="AS6" s="279">
        <f>ROUNDDOWN('BASE-2024'!AQ6*'BASE-2025 '!$A$30,3)</f>
        <v>25.504999999999999</v>
      </c>
      <c r="AT6" s="279">
        <f>ROUNDDOWN('BASE-2024'!AR6*'BASE-2025 '!$A$30,3)</f>
        <v>26.738</v>
      </c>
      <c r="AV6" s="228" t="s">
        <v>8</v>
      </c>
      <c r="AW6" s="229">
        <v>8.75</v>
      </c>
      <c r="AX6" s="229">
        <v>20</v>
      </c>
      <c r="AY6" s="229">
        <v>31.25</v>
      </c>
      <c r="BA6" s="223" t="s">
        <v>8</v>
      </c>
      <c r="BB6" s="282" t="s">
        <v>463</v>
      </c>
      <c r="BC6" s="282" t="s">
        <v>464</v>
      </c>
      <c r="BD6" s="282" t="s">
        <v>465</v>
      </c>
      <c r="BE6" s="282" t="s">
        <v>466</v>
      </c>
      <c r="BF6" s="282" t="s">
        <v>434</v>
      </c>
      <c r="BH6" s="223" t="s">
        <v>8</v>
      </c>
      <c r="BI6" s="223" t="s">
        <v>510</v>
      </c>
      <c r="BJ6" s="223" t="s">
        <v>511</v>
      </c>
      <c r="BK6" s="223" t="s">
        <v>512</v>
      </c>
      <c r="BM6" s="223" t="s">
        <v>8</v>
      </c>
      <c r="BN6" s="223" t="s">
        <v>541</v>
      </c>
      <c r="BO6" s="223" t="s">
        <v>542</v>
      </c>
      <c r="BP6" s="223" t="s">
        <v>543</v>
      </c>
      <c r="BR6" s="223" t="s">
        <v>8</v>
      </c>
      <c r="BS6" s="279">
        <v>8.75</v>
      </c>
      <c r="BT6" s="279">
        <v>20</v>
      </c>
      <c r="BU6" s="279">
        <v>31.25</v>
      </c>
      <c r="BW6" s="223" t="s">
        <v>8</v>
      </c>
      <c r="BX6" s="279">
        <v>8.75</v>
      </c>
      <c r="CC6" s="28" t="s">
        <v>8</v>
      </c>
      <c r="CD6" s="27">
        <f>'BASE-2024'!CB6*'BASE-2025 '!$A$20</f>
        <v>2.421573</v>
      </c>
      <c r="CF6" s="28" t="s">
        <v>8</v>
      </c>
      <c r="CG6" s="27">
        <v>10.52</v>
      </c>
      <c r="CL6" s="223" t="s">
        <v>8</v>
      </c>
      <c r="CM6" s="223">
        <v>3.73</v>
      </c>
      <c r="CN6" s="223">
        <v>9.3800000000000008</v>
      </c>
      <c r="CP6" s="312" t="s">
        <v>8</v>
      </c>
      <c r="CQ6" s="89">
        <f>'BASE-2024'!CO6*'BASE-2025 '!$A$20</f>
        <v>2.0232190000000001</v>
      </c>
      <c r="CR6" s="89">
        <f>'BASE-2024'!CP6*'BASE-2025 '!$A$20</f>
        <v>2.2014300000000002</v>
      </c>
      <c r="CS6" s="89">
        <f>'BASE-2024'!CQ6*'BASE-2025 '!$A$20</f>
        <v>2.536886</v>
      </c>
      <c r="CX6" s="312" t="s">
        <v>8</v>
      </c>
      <c r="CY6" s="89">
        <f>ROUNDUP('BASE-2024'!CW6*'BASE-2025 '!$A$20,2)</f>
        <v>1.73</v>
      </c>
      <c r="CZ6" s="89">
        <f>ROUNDUP('BASE-2024'!CX6*'BASE-2025 '!$A$20,3)</f>
        <v>1.8769999999999998</v>
      </c>
      <c r="DA6" s="89">
        <f>ROUNDUP('BASE-2024'!CY6*'BASE-2025 '!$A$20,3)</f>
        <v>2.1599999999999997</v>
      </c>
      <c r="DD6" s="239" t="s">
        <v>447</v>
      </c>
      <c r="DG6" s="239" t="s">
        <v>447</v>
      </c>
      <c r="DI6" s="489" t="s">
        <v>147</v>
      </c>
      <c r="DJ6" s="489"/>
      <c r="DK6" s="489"/>
      <c r="DL6" s="72">
        <v>24.5</v>
      </c>
      <c r="DM6" s="320"/>
    </row>
    <row r="7" spans="1:117" ht="24.75" customHeight="1" thickBot="1" x14ac:dyDescent="0.3">
      <c r="A7" s="324" t="s">
        <v>569</v>
      </c>
      <c r="C7" s="223" t="str">
        <f t="shared" si="1"/>
        <v>PLATINUMMais de 150 até 200</v>
      </c>
      <c r="D7" s="223" t="s">
        <v>0</v>
      </c>
      <c r="E7" s="223" t="s">
        <v>9</v>
      </c>
      <c r="F7" s="323">
        <v>10.35</v>
      </c>
      <c r="G7" s="323" t="s">
        <v>439</v>
      </c>
      <c r="H7" s="323">
        <v>30.830000000000005</v>
      </c>
      <c r="J7" s="253" t="str">
        <f t="shared" si="0"/>
        <v>CLUBE CORREIOSMais de 150 até 200</v>
      </c>
      <c r="K7" s="253" t="s">
        <v>278</v>
      </c>
      <c r="L7" s="254" t="s">
        <v>9</v>
      </c>
      <c r="M7" s="261">
        <v>10.35</v>
      </c>
      <c r="O7" s="253" t="s">
        <v>390</v>
      </c>
      <c r="P7" s="261"/>
      <c r="R7" s="262" t="s">
        <v>8</v>
      </c>
      <c r="S7" s="261">
        <v>8.75</v>
      </c>
      <c r="U7" s="464" t="s">
        <v>327</v>
      </c>
      <c r="V7" s="76">
        <v>2</v>
      </c>
      <c r="W7" s="77">
        <f>ROUND('BASE-2024'!T9*'BASE-2025 '!$A$20,2)</f>
        <v>2.68</v>
      </c>
      <c r="X7" s="318">
        <v>9.1</v>
      </c>
      <c r="Y7" s="318">
        <v>15.53</v>
      </c>
      <c r="Z7" s="234"/>
      <c r="AA7" s="31" t="s">
        <v>16</v>
      </c>
      <c r="AB7" s="31"/>
      <c r="AC7" s="31"/>
      <c r="AD7" s="234"/>
      <c r="AE7" s="19" t="s">
        <v>81</v>
      </c>
      <c r="AF7" s="19" t="s">
        <v>82</v>
      </c>
      <c r="AG7" s="20">
        <f>ROUNDDOWN('BASE-2024'!AD7*'BASE-2025 '!$A$30,2)</f>
        <v>46.25</v>
      </c>
      <c r="AI7" s="223" t="s">
        <v>9</v>
      </c>
      <c r="AJ7" s="280">
        <f>ROUNDDOWN('BASE-2024'!AH7*'BASE-2025 '!$A$30,2)</f>
        <v>8.74</v>
      </c>
      <c r="AK7" s="280">
        <f>ROUNDUP('BASE-2024'!AI7*'BASE-2025 '!$A$30,3)</f>
        <v>8.9179999999999993</v>
      </c>
      <c r="AL7" s="280">
        <f>ROUNDDOWN('BASE-2024'!AJ7*'BASE-2025 '!$A$30,2)</f>
        <v>9.1</v>
      </c>
      <c r="AN7" s="223" t="s">
        <v>9</v>
      </c>
      <c r="AO7" s="279">
        <f>ROUNDDOWN('BASE-2024'!AM7*'BASE-2025 '!$A$30,3)</f>
        <v>17.152999999999999</v>
      </c>
      <c r="AP7" s="279">
        <f>ROUNDDOWN('BASE-2024'!AN7*'BASE-2025 '!$A$30,3)</f>
        <v>17.849</v>
      </c>
      <c r="AQ7" s="279">
        <f>ROUNDDOWN('BASE-2024'!AO7*'BASE-2025 '!$A$30,3)</f>
        <v>18.574000000000002</v>
      </c>
      <c r="AR7" s="279">
        <f>ROUNDDOWN('BASE-2024'!AP7*'BASE-2025 '!$A$30,3)</f>
        <v>25.562999999999999</v>
      </c>
      <c r="AS7" s="279">
        <f>ROUNDDOWN('BASE-2024'!AQ7*'BASE-2025 '!$A$30,3)</f>
        <v>26.780999999999999</v>
      </c>
      <c r="AT7" s="279">
        <f>ROUNDDOWN('BASE-2024'!AR7*'BASE-2025 '!$A$30,3)</f>
        <v>28.042999999999999</v>
      </c>
      <c r="AV7" s="228" t="s">
        <v>9</v>
      </c>
      <c r="AW7" s="229">
        <v>10.35</v>
      </c>
      <c r="AX7" s="229">
        <v>21.6</v>
      </c>
      <c r="AY7" s="229">
        <v>32.85</v>
      </c>
      <c r="BA7" s="223" t="s">
        <v>9</v>
      </c>
      <c r="BB7" s="282" t="s">
        <v>467</v>
      </c>
      <c r="BC7" s="282" t="s">
        <v>468</v>
      </c>
      <c r="BD7" s="282" t="s">
        <v>469</v>
      </c>
      <c r="BE7" s="282" t="s">
        <v>470</v>
      </c>
      <c r="BF7" s="282" t="s">
        <v>471</v>
      </c>
      <c r="BH7" s="223" t="s">
        <v>9</v>
      </c>
      <c r="BI7" s="223" t="s">
        <v>512</v>
      </c>
      <c r="BJ7" s="223" t="s">
        <v>513</v>
      </c>
      <c r="BK7" s="223" t="s">
        <v>514</v>
      </c>
      <c r="BM7" s="223" t="s">
        <v>9</v>
      </c>
      <c r="BN7" s="223" t="s">
        <v>544</v>
      </c>
      <c r="BO7" s="223" t="s">
        <v>545</v>
      </c>
      <c r="BP7" s="223" t="s">
        <v>546</v>
      </c>
      <c r="BR7" s="223" t="s">
        <v>9</v>
      </c>
      <c r="BS7" s="279">
        <v>10.350000000000001</v>
      </c>
      <c r="BT7" s="279">
        <v>21.6</v>
      </c>
      <c r="BU7" s="279">
        <v>32.85</v>
      </c>
      <c r="BW7" s="223" t="s">
        <v>9</v>
      </c>
      <c r="BX7" s="279">
        <v>10.35</v>
      </c>
      <c r="CC7" s="26" t="s">
        <v>9</v>
      </c>
      <c r="CD7" s="27">
        <f>'BASE-2024'!CB7*'BASE-2025 '!$A$20</f>
        <v>2.9142739999999998</v>
      </c>
      <c r="CF7" s="26" t="s">
        <v>9</v>
      </c>
      <c r="CG7" s="27">
        <v>11.01</v>
      </c>
      <c r="CL7" s="223" t="s">
        <v>9</v>
      </c>
      <c r="CM7" s="223">
        <v>4.49</v>
      </c>
      <c r="CN7" s="223">
        <v>10.14</v>
      </c>
      <c r="CP7" s="312" t="s">
        <v>9</v>
      </c>
      <c r="CQ7" s="89">
        <f>'BASE-2024'!CO7*'BASE-2025 '!$A$20</f>
        <v>2.3796409999999999</v>
      </c>
      <c r="CR7" s="89">
        <f>'BASE-2024'!CP7*'BASE-2025 '!$A$20</f>
        <v>2.6312329999999999</v>
      </c>
      <c r="CS7" s="89">
        <f>'BASE-2024'!CQ7*'BASE-2025 '!$A$20</f>
        <v>2.9562059999999999</v>
      </c>
      <c r="CV7" s="234"/>
      <c r="CX7" s="312" t="s">
        <v>9</v>
      </c>
      <c r="CY7" s="89">
        <f>ROUNDUP('BASE-2024'!CW7*'BASE-2025 '!$A$20,2)</f>
        <v>2.0399999999999996</v>
      </c>
      <c r="CZ7" s="89">
        <f>ROUNDUP('BASE-2024'!CX7*'BASE-2025 '!$A$20,3)</f>
        <v>2.2439999999999998</v>
      </c>
      <c r="DA7" s="89">
        <f>ROUNDUP('BASE-2024'!CY7*'BASE-2025 '!$A$20,3)</f>
        <v>2.5269999999999997</v>
      </c>
      <c r="DI7" s="487" t="s">
        <v>372</v>
      </c>
      <c r="DJ7" s="487"/>
      <c r="DK7" s="487"/>
      <c r="DL7" s="72">
        <v>11.25</v>
      </c>
      <c r="DM7" s="320"/>
    </row>
    <row r="8" spans="1:117" x14ac:dyDescent="0.25">
      <c r="A8" s="324" t="s">
        <v>570</v>
      </c>
      <c r="C8" s="223" t="str">
        <f t="shared" si="1"/>
        <v>PLATINUMMais de 200 até 250</v>
      </c>
      <c r="D8" s="223" t="s">
        <v>0</v>
      </c>
      <c r="E8" s="223" t="s">
        <v>10</v>
      </c>
      <c r="F8" s="323">
        <v>11.95</v>
      </c>
      <c r="G8" s="323" t="s">
        <v>440</v>
      </c>
      <c r="H8" s="323">
        <v>32.43</v>
      </c>
      <c r="J8" s="253" t="str">
        <f t="shared" si="0"/>
        <v>CLUBE CORREIOSMais de 200 até 250</v>
      </c>
      <c r="K8" s="253" t="s">
        <v>278</v>
      </c>
      <c r="L8" s="254" t="s">
        <v>10</v>
      </c>
      <c r="M8" s="261">
        <v>11.95</v>
      </c>
      <c r="O8" s="253" t="s">
        <v>391</v>
      </c>
      <c r="P8" s="261"/>
      <c r="R8" s="262" t="s">
        <v>9</v>
      </c>
      <c r="S8" s="261">
        <v>8.75</v>
      </c>
      <c r="U8" s="465"/>
      <c r="V8" s="78" t="s">
        <v>24</v>
      </c>
      <c r="W8" s="77">
        <f>'BASE-2024'!T10*'BASE-2025 '!$A$20</f>
        <v>0.17821100000000001</v>
      </c>
      <c r="X8" s="318">
        <v>0.18</v>
      </c>
      <c r="Y8" s="318">
        <v>0.18</v>
      </c>
      <c r="Z8" s="234"/>
      <c r="AA8" s="107" t="s">
        <v>260</v>
      </c>
      <c r="AB8" s="109" t="s">
        <v>262</v>
      </c>
      <c r="AC8" s="104"/>
      <c r="AD8" s="234"/>
      <c r="AE8" s="62" t="s">
        <v>83</v>
      </c>
      <c r="AF8" s="62" t="s">
        <v>84</v>
      </c>
      <c r="AG8" s="20">
        <f>ROUNDDOWN('BASE-2024'!AD8*'BASE-2025 '!$A$30,2)</f>
        <v>48.92</v>
      </c>
      <c r="AI8" s="223" t="s">
        <v>10</v>
      </c>
      <c r="AJ8" s="280">
        <f>ROUNDDOWN('BASE-2024'!AH8*'BASE-2025 '!$A$30,2)</f>
        <v>10.220000000000001</v>
      </c>
      <c r="AK8" s="280">
        <f>ROUNDUP('BASE-2024'!AI8*'BASE-2025 '!$A$30,3)</f>
        <v>10.426</v>
      </c>
      <c r="AL8" s="280">
        <f>ROUNDDOWN('BASE-2024'!AJ8*'BASE-2025 '!$A$30,2)</f>
        <v>10.64</v>
      </c>
      <c r="AN8" s="223" t="s">
        <v>10</v>
      </c>
      <c r="AO8" s="279">
        <f>ROUNDDOWN('BASE-2024'!AM8*'BASE-2025 '!$A$30,3)</f>
        <v>18.632000000000001</v>
      </c>
      <c r="AP8" s="279">
        <f>ROUNDDOWN('BASE-2024'!AN8*'BASE-2025 '!$A$30,3)</f>
        <v>19.356999999999999</v>
      </c>
      <c r="AQ8" s="279">
        <f>ROUNDDOWN('BASE-2024'!AO8*'BASE-2025 '!$A$30,3)</f>
        <v>20.111000000000001</v>
      </c>
      <c r="AR8" s="279">
        <f>ROUNDDOWN('BASE-2024'!AP8*'BASE-2025 '!$A$30,3)</f>
        <v>27.042000000000002</v>
      </c>
      <c r="AS8" s="279">
        <f>ROUNDDOWN('BASE-2024'!AQ8*'BASE-2025 '!$A$30,3)</f>
        <v>28.289000000000001</v>
      </c>
      <c r="AT8" s="279">
        <f>ROUNDDOWN('BASE-2024'!AR8*'BASE-2025 '!$A$30,3)</f>
        <v>29.58</v>
      </c>
      <c r="AV8" s="228" t="s">
        <v>10</v>
      </c>
      <c r="AW8" s="229">
        <v>11.95</v>
      </c>
      <c r="AX8" s="229">
        <v>23.2</v>
      </c>
      <c r="AY8" s="229">
        <v>34.450000000000003</v>
      </c>
      <c r="BA8" s="223" t="s">
        <v>10</v>
      </c>
      <c r="BB8" s="282" t="s">
        <v>472</v>
      </c>
      <c r="BC8" s="282" t="s">
        <v>473</v>
      </c>
      <c r="BD8" s="282" t="s">
        <v>474</v>
      </c>
      <c r="BE8" s="282" t="s">
        <v>475</v>
      </c>
      <c r="BF8" s="282" t="s">
        <v>476</v>
      </c>
      <c r="BH8" s="223" t="s">
        <v>10</v>
      </c>
      <c r="BI8" s="223" t="s">
        <v>515</v>
      </c>
      <c r="BJ8" s="223" t="s">
        <v>516</v>
      </c>
      <c r="BK8" s="223" t="s">
        <v>517</v>
      </c>
      <c r="BM8" s="223" t="s">
        <v>10</v>
      </c>
      <c r="BN8" s="223" t="s">
        <v>547</v>
      </c>
      <c r="BO8" s="223" t="s">
        <v>548</v>
      </c>
      <c r="BP8" s="223" t="s">
        <v>549</v>
      </c>
      <c r="BR8" s="223" t="s">
        <v>10</v>
      </c>
      <c r="BS8" s="279">
        <v>11.950000000000001</v>
      </c>
      <c r="BT8" s="279">
        <v>23.200000000000003</v>
      </c>
      <c r="BU8" s="279">
        <v>34.450000000000003</v>
      </c>
      <c r="BW8" s="223" t="s">
        <v>10</v>
      </c>
      <c r="BX8" s="279">
        <v>11.95</v>
      </c>
      <c r="CC8" s="28" t="s">
        <v>10</v>
      </c>
      <c r="CD8" s="27">
        <f>'BASE-2024'!CB8*'BASE-2025 '!$A$20</f>
        <v>3.386009</v>
      </c>
      <c r="CF8" s="28" t="s">
        <v>10</v>
      </c>
      <c r="CG8" s="27">
        <v>11.49</v>
      </c>
      <c r="CL8" s="223" t="s">
        <v>10</v>
      </c>
      <c r="CM8" s="223">
        <v>5.09</v>
      </c>
      <c r="CN8" s="223">
        <v>10.74</v>
      </c>
      <c r="CP8" s="312" t="s">
        <v>10</v>
      </c>
      <c r="CQ8" s="89">
        <f>'BASE-2024'!CO8*'BASE-2025 '!$A$20</f>
        <v>2.7150970000000001</v>
      </c>
      <c r="CR8" s="89">
        <f>'BASE-2024'!CP8*'BASE-2025 '!$A$20</f>
        <v>2.9876550000000002</v>
      </c>
      <c r="CS8" s="89">
        <f>'BASE-2024'!CQ8*'BASE-2025 '!$A$20</f>
        <v>3.4698730000000002</v>
      </c>
      <c r="CV8" s="234"/>
      <c r="CX8" s="312" t="s">
        <v>10</v>
      </c>
      <c r="CY8" s="89">
        <f>ROUNDUP('BASE-2024'!CW8*'BASE-2025 '!$A$20,2)</f>
        <v>2.3199999999999998</v>
      </c>
      <c r="CZ8" s="89">
        <f>ROUNDUP('BASE-2024'!CX8*'BASE-2025 '!$A$20,3)</f>
        <v>2.548</v>
      </c>
      <c r="DA8" s="89">
        <f>ROUNDUP('BASE-2024'!CY8*'BASE-2025 '!$A$20,3)</f>
        <v>2.9569999999999999</v>
      </c>
      <c r="DD8" s="234"/>
      <c r="DI8" s="489" t="s">
        <v>158</v>
      </c>
      <c r="DJ8" s="489"/>
      <c r="DK8" s="489"/>
      <c r="DL8" s="72">
        <v>16.899999999999999</v>
      </c>
      <c r="DM8" s="320"/>
    </row>
    <row r="9" spans="1:117" ht="20.25" customHeight="1" x14ac:dyDescent="0.25">
      <c r="A9" s="324" t="s">
        <v>571</v>
      </c>
      <c r="C9" s="223" t="str">
        <f t="shared" si="1"/>
        <v>PLATINUMMais de 250 até 300</v>
      </c>
      <c r="D9" s="223" t="s">
        <v>0</v>
      </c>
      <c r="E9" s="223" t="s">
        <v>11</v>
      </c>
      <c r="F9" s="323">
        <v>13.65</v>
      </c>
      <c r="G9" s="323" t="s">
        <v>441</v>
      </c>
      <c r="H9" s="323">
        <v>34.130000000000003</v>
      </c>
      <c r="J9" s="253" t="str">
        <f t="shared" si="0"/>
        <v>CLUBE CORREIOSMais de 250 até 300</v>
      </c>
      <c r="K9" s="253" t="s">
        <v>278</v>
      </c>
      <c r="L9" s="254" t="s">
        <v>11</v>
      </c>
      <c r="M9" s="261">
        <v>13.65</v>
      </c>
      <c r="O9" s="253" t="s">
        <v>392</v>
      </c>
      <c r="P9" s="261"/>
      <c r="R9" s="262" t="s">
        <v>10</v>
      </c>
      <c r="S9" s="261">
        <v>8.75</v>
      </c>
      <c r="U9" s="79"/>
      <c r="V9" s="80"/>
      <c r="W9" s="81"/>
      <c r="X9" s="81"/>
      <c r="Y9" s="81"/>
      <c r="Z9" s="234"/>
      <c r="AA9" s="117" t="s">
        <v>124</v>
      </c>
      <c r="AB9" s="111">
        <v>9.0299999999999994</v>
      </c>
      <c r="AC9" s="105"/>
      <c r="AD9" s="234"/>
      <c r="AE9" s="19" t="s">
        <v>85</v>
      </c>
      <c r="AF9" s="19" t="s">
        <v>86</v>
      </c>
      <c r="AG9" s="20">
        <f>ROUNDDOWN('BASE-2024'!AD9*'BASE-2025 '!$A$30,3)</f>
        <v>53.186</v>
      </c>
      <c r="AI9" s="223" t="s">
        <v>11</v>
      </c>
      <c r="AJ9" s="280">
        <f>ROUNDDOWN('BASE-2024'!AH9*'BASE-2025 '!$A$30,2)</f>
        <v>11.44</v>
      </c>
      <c r="AK9" s="280">
        <f>ROUNDUP('BASE-2024'!AI9*'BASE-2025 '!$A$30,2)</f>
        <v>11.68</v>
      </c>
      <c r="AL9" s="280">
        <f>ROUNDDOWN('BASE-2024'!AJ9*'BASE-2025 '!$A$30,3)</f>
        <v>11.919</v>
      </c>
      <c r="AN9" s="223" t="s">
        <v>11</v>
      </c>
      <c r="AO9" s="279">
        <f>ROUNDDOWN('BASE-2024'!AM9*'BASE-2025 '!$A$30,3)</f>
        <v>19.850000000000001</v>
      </c>
      <c r="AP9" s="279">
        <f>ROUNDDOWN('BASE-2024'!AN9*'BASE-2025 '!$A$30,3)</f>
        <v>20.603999999999999</v>
      </c>
      <c r="AQ9" s="279">
        <f>ROUNDDOWN('BASE-2024'!AO9*'BASE-2025 '!$A$30,3)</f>
        <v>21.387</v>
      </c>
      <c r="AR9" s="279">
        <f>ROUNDDOWN('BASE-2024'!AP9*'BASE-2025 '!$A$30,3)</f>
        <v>28.26</v>
      </c>
      <c r="AS9" s="279">
        <f>ROUNDDOWN('BASE-2024'!AQ9*'BASE-2025 '!$A$30,3)</f>
        <v>29.536000000000001</v>
      </c>
      <c r="AT9" s="279">
        <f>ROUNDDOWN('BASE-2024'!AR9*'BASE-2025 '!$A$30,3)</f>
        <v>30.856000000000002</v>
      </c>
      <c r="AV9" s="228" t="s">
        <v>11</v>
      </c>
      <c r="AW9" s="229">
        <v>13.65</v>
      </c>
      <c r="AX9" s="229">
        <v>24.9</v>
      </c>
      <c r="AY9" s="229">
        <v>36.15</v>
      </c>
      <c r="BA9" s="223" t="s">
        <v>11</v>
      </c>
      <c r="BB9" s="282" t="s">
        <v>477</v>
      </c>
      <c r="BC9" s="282" t="s">
        <v>478</v>
      </c>
      <c r="BD9" s="282" t="s">
        <v>479</v>
      </c>
      <c r="BE9" s="282" t="s">
        <v>480</v>
      </c>
      <c r="BF9" s="282" t="s">
        <v>481</v>
      </c>
      <c r="BH9" s="223" t="s">
        <v>11</v>
      </c>
      <c r="BI9" s="223" t="s">
        <v>518</v>
      </c>
      <c r="BJ9" s="223" t="s">
        <v>519</v>
      </c>
      <c r="BK9" s="223" t="s">
        <v>520</v>
      </c>
      <c r="BM9" s="223" t="s">
        <v>11</v>
      </c>
      <c r="BN9" s="223" t="s">
        <v>550</v>
      </c>
      <c r="BO9" s="223" t="s">
        <v>551</v>
      </c>
      <c r="BP9" s="223" t="s">
        <v>552</v>
      </c>
      <c r="BR9" s="223" t="s">
        <v>11</v>
      </c>
      <c r="BS9" s="279">
        <v>13.65</v>
      </c>
      <c r="BT9" s="279">
        <v>24.9</v>
      </c>
      <c r="BU9" s="279">
        <v>36.15</v>
      </c>
      <c r="BW9" s="223" t="s">
        <v>11</v>
      </c>
      <c r="BX9" s="279">
        <v>13.65</v>
      </c>
      <c r="CC9" s="26" t="s">
        <v>11</v>
      </c>
      <c r="CD9" s="27">
        <f>'BASE-2024'!CB9*'BASE-2025 '!$A$20</f>
        <v>3.8158120000000002</v>
      </c>
      <c r="CF9" s="26" t="s">
        <v>11</v>
      </c>
      <c r="CG9" s="27">
        <v>11.92</v>
      </c>
      <c r="CL9" s="223" t="s">
        <v>11</v>
      </c>
      <c r="CM9" s="223">
        <v>5.85</v>
      </c>
      <c r="CN9" s="223">
        <v>11.5</v>
      </c>
      <c r="CP9" s="312" t="s">
        <v>11</v>
      </c>
      <c r="CQ9" s="89">
        <f>'BASE-2024'!CO9*'BASE-2025 '!$A$20</f>
        <v>3.0820020000000001</v>
      </c>
      <c r="CR9" s="89">
        <f>'BASE-2024'!CP9*'BASE-2025 '!$A$20</f>
        <v>3.3231109999999999</v>
      </c>
      <c r="CS9" s="89">
        <f>'BASE-2024'!CQ9*'BASE-2025 '!$A$20</f>
        <v>3.8891930000000001</v>
      </c>
      <c r="CV9" s="234"/>
      <c r="CX9" s="312" t="s">
        <v>11</v>
      </c>
      <c r="CY9" s="89">
        <f>ROUNDUP('BASE-2024'!CW9*'BASE-2025 '!$A$20,2)</f>
        <v>2.6399999999999997</v>
      </c>
      <c r="CZ9" s="89">
        <f>ROUNDUP('BASE-2024'!CX9*'BASE-2025 '!$A$20,3)</f>
        <v>2.831</v>
      </c>
      <c r="DA9" s="89">
        <f>ROUNDUP('BASE-2024'!CY9*'BASE-2025 '!$A$20,2)</f>
        <v>3.32</v>
      </c>
      <c r="DD9" s="234"/>
      <c r="DI9" s="489" t="s">
        <v>160</v>
      </c>
      <c r="DJ9" s="489"/>
      <c r="DK9" s="489"/>
      <c r="DL9" s="72">
        <v>20.48</v>
      </c>
      <c r="DM9" s="320"/>
    </row>
    <row r="10" spans="1:117" ht="21.75" customHeight="1" thickBot="1" x14ac:dyDescent="0.3">
      <c r="A10" s="324" t="s">
        <v>572</v>
      </c>
      <c r="C10" s="223" t="str">
        <f t="shared" si="1"/>
        <v>PLATINUMMais de 300 até 350</v>
      </c>
      <c r="D10" s="223" t="s">
        <v>0</v>
      </c>
      <c r="E10" s="223" t="s">
        <v>12</v>
      </c>
      <c r="F10" s="323">
        <v>15.25</v>
      </c>
      <c r="G10" s="323" t="s">
        <v>442</v>
      </c>
      <c r="H10" s="323">
        <v>35.730000000000004</v>
      </c>
      <c r="J10" s="253" t="str">
        <f t="shared" si="0"/>
        <v>CLUBE CORREIOSMais de 300 até 350</v>
      </c>
      <c r="K10" s="253" t="s">
        <v>278</v>
      </c>
      <c r="L10" s="254" t="s">
        <v>12</v>
      </c>
      <c r="M10" s="261">
        <v>15.25</v>
      </c>
      <c r="O10" s="253" t="s">
        <v>393</v>
      </c>
      <c r="P10" s="261"/>
      <c r="R10" s="262" t="s">
        <v>11</v>
      </c>
      <c r="S10" s="261">
        <v>8.75</v>
      </c>
      <c r="U10" s="250" t="s">
        <v>366</v>
      </c>
      <c r="V10" s="249" t="s">
        <v>25</v>
      </c>
      <c r="W10" s="75" t="s">
        <v>323</v>
      </c>
      <c r="X10" s="75" t="s">
        <v>324</v>
      </c>
      <c r="Y10" s="75" t="s">
        <v>325</v>
      </c>
      <c r="Z10" s="234"/>
      <c r="AA10" s="118" t="s">
        <v>261</v>
      </c>
      <c r="AB10" s="111">
        <v>11.69</v>
      </c>
      <c r="AC10" s="105"/>
      <c r="AD10" s="234"/>
      <c r="AE10" s="62" t="s">
        <v>87</v>
      </c>
      <c r="AF10" s="62" t="s">
        <v>88</v>
      </c>
      <c r="AG10" s="20">
        <f>ROUNDDOWN('BASE-2024'!AD10*'BASE-2025 '!$A$30,2)</f>
        <v>55.85</v>
      </c>
      <c r="AI10" s="223" t="s">
        <v>12</v>
      </c>
      <c r="AJ10" s="280">
        <f>ROUNDDOWN('BASE-2024'!AH10*'BASE-2025 '!$A$30,3)</f>
        <v>12.919</v>
      </c>
      <c r="AK10" s="280">
        <f>ROUNDUP('BASE-2024'!AI10*'BASE-2025 '!$A$30,2)</f>
        <v>13.19</v>
      </c>
      <c r="AL10" s="280">
        <f>ROUNDDOWN('BASE-2024'!AJ10*'BASE-2025 '!$A$30,3)</f>
        <v>13.456</v>
      </c>
      <c r="AN10" s="223" t="s">
        <v>12</v>
      </c>
      <c r="AO10" s="279">
        <f>ROUNDDOWN('BASE-2024'!AM10*'BASE-2025 '!$A$30,3)</f>
        <v>21.329000000000001</v>
      </c>
      <c r="AP10" s="279">
        <f>ROUNDDOWN('BASE-2024'!AN10*'BASE-2025 '!$A$30,3)</f>
        <v>22.111999999999998</v>
      </c>
      <c r="AQ10" s="279">
        <f>ROUNDDOWN('BASE-2024'!AO10*'BASE-2025 '!$A$30,3)</f>
        <v>22.923999999999999</v>
      </c>
      <c r="AR10" s="279">
        <f>ROUNDDOWN('BASE-2024'!AP10*'BASE-2025 '!$A$30,3)</f>
        <v>29.739000000000001</v>
      </c>
      <c r="AS10" s="309">
        <v>31.05</v>
      </c>
      <c r="AT10" s="309">
        <v>32.4</v>
      </c>
      <c r="AV10" s="228" t="s">
        <v>12</v>
      </c>
      <c r="AW10" s="229">
        <v>15.25</v>
      </c>
      <c r="AX10" s="229">
        <v>26.5</v>
      </c>
      <c r="AY10" s="229">
        <v>37.75</v>
      </c>
      <c r="BA10" s="223" t="s">
        <v>12</v>
      </c>
      <c r="BB10" s="282" t="s">
        <v>482</v>
      </c>
      <c r="BC10" s="282" t="s">
        <v>483</v>
      </c>
      <c r="BD10" s="282" t="s">
        <v>484</v>
      </c>
      <c r="BE10" s="282" t="s">
        <v>485</v>
      </c>
      <c r="BF10" s="282" t="s">
        <v>486</v>
      </c>
      <c r="BH10" s="223" t="s">
        <v>12</v>
      </c>
      <c r="BI10" s="223" t="s">
        <v>521</v>
      </c>
      <c r="BJ10" s="223" t="s">
        <v>442</v>
      </c>
      <c r="BK10" s="223" t="s">
        <v>522</v>
      </c>
      <c r="BM10" s="223" t="s">
        <v>12</v>
      </c>
      <c r="BN10" s="223" t="s">
        <v>553</v>
      </c>
      <c r="BO10" s="223" t="s">
        <v>554</v>
      </c>
      <c r="BP10" s="223" t="s">
        <v>555</v>
      </c>
      <c r="BR10" s="223" t="s">
        <v>12</v>
      </c>
      <c r="BS10" s="279">
        <v>15.25</v>
      </c>
      <c r="BT10" s="279">
        <v>26.5</v>
      </c>
      <c r="BU10" s="279">
        <v>37.75</v>
      </c>
      <c r="BW10" s="223" t="s">
        <v>12</v>
      </c>
      <c r="BX10" s="279">
        <v>15.25</v>
      </c>
      <c r="CC10" s="28" t="s">
        <v>12</v>
      </c>
      <c r="CD10" s="27">
        <f>'BASE-2024'!CB10*'BASE-2025 '!$A$20</f>
        <v>4.2665810000000004</v>
      </c>
      <c r="CF10" s="28" t="s">
        <v>12</v>
      </c>
      <c r="CG10" s="27">
        <v>12.37</v>
      </c>
      <c r="CL10" s="223" t="s">
        <v>12</v>
      </c>
      <c r="CM10" s="223">
        <v>6.5</v>
      </c>
      <c r="CN10" s="223">
        <v>12.15</v>
      </c>
      <c r="CV10" s="234"/>
      <c r="DD10" s="234"/>
      <c r="DI10" s="487" t="s">
        <v>373</v>
      </c>
      <c r="DJ10" s="487"/>
      <c r="DK10" s="487"/>
      <c r="DL10" s="72">
        <v>11.25</v>
      </c>
      <c r="DM10" s="320"/>
    </row>
    <row r="11" spans="1:117" ht="21" customHeight="1" x14ac:dyDescent="0.25">
      <c r="A11" s="324" t="s">
        <v>573</v>
      </c>
      <c r="C11" s="223" t="str">
        <f t="shared" si="1"/>
        <v>PLATINUMMais de 350 até 400</v>
      </c>
      <c r="D11" s="223" t="s">
        <v>0</v>
      </c>
      <c r="E11" s="223" t="s">
        <v>13</v>
      </c>
      <c r="F11" s="323">
        <v>16.850000000000001</v>
      </c>
      <c r="G11" s="323" t="s">
        <v>443</v>
      </c>
      <c r="H11" s="323">
        <v>37.330000000000005</v>
      </c>
      <c r="J11" s="253" t="str">
        <f t="shared" si="0"/>
        <v>CLUBE CORREIOSMais de 350 até 400</v>
      </c>
      <c r="K11" s="253" t="s">
        <v>278</v>
      </c>
      <c r="L11" s="254" t="s">
        <v>13</v>
      </c>
      <c r="M11" s="261">
        <v>16.850000000000001</v>
      </c>
      <c r="O11" s="239" t="s">
        <v>447</v>
      </c>
      <c r="R11" s="262" t="s">
        <v>12</v>
      </c>
      <c r="S11" s="261">
        <v>8.75</v>
      </c>
      <c r="U11" s="464" t="s">
        <v>328</v>
      </c>
      <c r="V11" s="76">
        <v>2</v>
      </c>
      <c r="W11" s="77">
        <f>ROUND('BASE-2024'!T14*'BASE-2025 '!$A$20,2)</f>
        <v>2.68</v>
      </c>
      <c r="X11" s="318">
        <v>9.1</v>
      </c>
      <c r="Y11" s="318">
        <v>15.53</v>
      </c>
      <c r="Z11" s="234"/>
      <c r="AE11" s="19" t="s">
        <v>89</v>
      </c>
      <c r="AF11" s="19" t="s">
        <v>90</v>
      </c>
      <c r="AG11" s="20">
        <f>ROUNDDOWN('BASE-2024'!AD11*'BASE-2025 '!$A$30,3)</f>
        <v>60.116999999999997</v>
      </c>
      <c r="AI11" s="223" t="s">
        <v>13</v>
      </c>
      <c r="AJ11" s="280">
        <f>ROUNDDOWN('BASE-2024'!AH11*'BASE-2025 '!$A$30,2)</f>
        <v>14.19</v>
      </c>
      <c r="AK11" s="280">
        <f>ROUNDUP('BASE-2024'!AI11*'BASE-2025 '!$A$30,3)</f>
        <v>14.485999999999999</v>
      </c>
      <c r="AL11" s="308">
        <v>14.78</v>
      </c>
      <c r="AN11" s="223" t="s">
        <v>13</v>
      </c>
      <c r="AO11" s="279">
        <f>ROUNDDOWN('BASE-2024'!AM11*'BASE-2025 '!$A$30,2)</f>
        <v>22.6</v>
      </c>
      <c r="AP11" s="279">
        <f>ROUNDDOWN('BASE-2024'!AN11*'BASE-2025 '!$A$30,3)</f>
        <v>23.417000000000002</v>
      </c>
      <c r="AQ11" s="279">
        <f>ROUNDDOWN('BASE-2024'!AO11*'BASE-2025 '!$A$30,3)</f>
        <v>24.257999999999999</v>
      </c>
      <c r="AR11" s="279">
        <f>ROUNDDOWN('BASE-2024'!AP11*'BASE-2025 '!$A$30,2)</f>
        <v>31.01</v>
      </c>
      <c r="AS11" s="279">
        <f>ROUNDDOWN('BASE-2024'!AQ11*'BASE-2025 '!$A$30,3)</f>
        <v>32.348999999999997</v>
      </c>
      <c r="AT11" s="279">
        <f>ROUNDDOWN('BASE-2024'!AR11*'BASE-2025 '!$A$30,2)</f>
        <v>33.72</v>
      </c>
      <c r="AV11" s="228" t="s">
        <v>13</v>
      </c>
      <c r="AW11" s="229">
        <v>16.850000000000001</v>
      </c>
      <c r="AX11" s="229">
        <v>28.1</v>
      </c>
      <c r="AY11" s="229">
        <v>39.35</v>
      </c>
      <c r="BA11" s="223" t="s">
        <v>13</v>
      </c>
      <c r="BB11" s="282" t="s">
        <v>487</v>
      </c>
      <c r="BC11" s="282" t="s">
        <v>488</v>
      </c>
      <c r="BD11" s="282" t="s">
        <v>489</v>
      </c>
      <c r="BE11" s="282" t="s">
        <v>490</v>
      </c>
      <c r="BF11" s="282" t="s">
        <v>491</v>
      </c>
      <c r="BH11" s="223" t="s">
        <v>13</v>
      </c>
      <c r="BI11" s="223" t="s">
        <v>523</v>
      </c>
      <c r="BJ11" s="223" t="s">
        <v>524</v>
      </c>
      <c r="BK11" s="223" t="s">
        <v>525</v>
      </c>
      <c r="BM11" s="223" t="s">
        <v>13</v>
      </c>
      <c r="BN11" s="223" t="s">
        <v>556</v>
      </c>
      <c r="BO11" s="223" t="s">
        <v>557</v>
      </c>
      <c r="BP11" s="223" t="s">
        <v>558</v>
      </c>
      <c r="BR11" s="223" t="s">
        <v>13</v>
      </c>
      <c r="BS11" s="279">
        <v>16.850000000000001</v>
      </c>
      <c r="BT11" s="279">
        <v>28.1</v>
      </c>
      <c r="BU11" s="279">
        <v>39.35</v>
      </c>
      <c r="BW11" s="223" t="s">
        <v>13</v>
      </c>
      <c r="BX11" s="279">
        <v>16.850000000000001</v>
      </c>
      <c r="CC11" s="26" t="s">
        <v>13</v>
      </c>
      <c r="CD11" s="27">
        <f>'BASE-2024'!CB11*'BASE-2025 '!$A$20</f>
        <v>4.748799</v>
      </c>
      <c r="CF11" s="26" t="s">
        <v>13</v>
      </c>
      <c r="CG11" s="27">
        <v>12.85</v>
      </c>
      <c r="CL11" s="223" t="s">
        <v>13</v>
      </c>
      <c r="CM11" s="223">
        <v>7.26</v>
      </c>
      <c r="CN11" s="223">
        <v>12.91</v>
      </c>
      <c r="DI11" s="487" t="s">
        <v>374</v>
      </c>
      <c r="DJ11" s="487"/>
      <c r="DK11" s="487"/>
      <c r="DL11" s="72">
        <v>5.37</v>
      </c>
      <c r="DM11" s="320"/>
    </row>
    <row r="12" spans="1:117" ht="19.5" customHeight="1" x14ac:dyDescent="0.25">
      <c r="A12" s="324" t="s">
        <v>574</v>
      </c>
      <c r="C12" s="223" t="str">
        <f t="shared" si="1"/>
        <v>PLATINUMMais de 400 até 450</v>
      </c>
      <c r="D12" s="223" t="s">
        <v>0</v>
      </c>
      <c r="E12" s="223" t="s">
        <v>14</v>
      </c>
      <c r="F12" s="323">
        <v>18.45</v>
      </c>
      <c r="G12" s="323" t="s">
        <v>444</v>
      </c>
      <c r="H12" s="323">
        <v>38.93</v>
      </c>
      <c r="J12" s="253" t="str">
        <f t="shared" si="0"/>
        <v>CLUBE CORREIOSMais de 400 até 450</v>
      </c>
      <c r="K12" s="253" t="s">
        <v>278</v>
      </c>
      <c r="L12" s="254" t="s">
        <v>14</v>
      </c>
      <c r="M12" s="261">
        <v>18.45</v>
      </c>
      <c r="R12" s="262" t="s">
        <v>13</v>
      </c>
      <c r="S12" s="261">
        <v>8.75</v>
      </c>
      <c r="U12" s="465"/>
      <c r="V12" s="78" t="s">
        <v>24</v>
      </c>
      <c r="W12" s="77">
        <f>ROUND('BASE-2024'!T15*'BASE-2025 '!$A$20,2)</f>
        <v>0.18</v>
      </c>
      <c r="X12" s="318">
        <v>0.18</v>
      </c>
      <c r="Y12" s="318">
        <v>0.18</v>
      </c>
      <c r="Z12" s="234"/>
      <c r="AE12" s="62" t="s">
        <v>91</v>
      </c>
      <c r="AF12" s="62" t="s">
        <v>92</v>
      </c>
      <c r="AG12" s="20">
        <f>ROUNDDOWN('BASE-2024'!AD12*'BASE-2025 '!$A$30,3)</f>
        <v>62.784999999999997</v>
      </c>
      <c r="AI12" s="223" t="s">
        <v>14</v>
      </c>
      <c r="AJ12" s="280">
        <f>ROUNDDOWN('BASE-2024'!AH12*'BASE-2025 '!$A$30,2)</f>
        <v>15.64</v>
      </c>
      <c r="AK12" s="280">
        <f>ROUNDUP('BASE-2024'!AI12*'BASE-2025 '!$A$30,3)</f>
        <v>15.965</v>
      </c>
      <c r="AL12" s="280">
        <f>ROUNDDOWN('BASE-2024'!AJ12*'BASE-2025 '!$A$30,3)</f>
        <v>16.297999999999998</v>
      </c>
      <c r="AN12" s="223" t="s">
        <v>14</v>
      </c>
      <c r="AO12" s="279">
        <f>ROUNDDOWN('BASE-2024'!AM12*'BASE-2025 '!$A$30,2)</f>
        <v>24.05</v>
      </c>
      <c r="AP12" s="279">
        <f>ROUNDDOWN('BASE-2024'!AN12*'BASE-2025 '!$A$30,2)</f>
        <v>24.89</v>
      </c>
      <c r="AQ12" s="279">
        <f>ROUNDDOWN('BASE-2024'!AO12*'BASE-2025 '!$A$30,3)</f>
        <v>25.765999999999998</v>
      </c>
      <c r="AR12" s="279">
        <f>ROUNDDOWN('BASE-2024'!AP12*'BASE-2025 '!$A$30,2)</f>
        <v>32.46</v>
      </c>
      <c r="AS12" s="279">
        <f>ROUNDDOWN('BASE-2024'!AQ12*'BASE-2025 '!$A$30,3)</f>
        <v>33.828000000000003</v>
      </c>
      <c r="AT12" s="279">
        <f>ROUNDDOWN('BASE-2024'!AR12*'BASE-2025 '!$A$30,3)</f>
        <v>35.234999999999999</v>
      </c>
      <c r="AV12" s="228" t="s">
        <v>14</v>
      </c>
      <c r="AW12" s="229">
        <v>18.45</v>
      </c>
      <c r="AX12" s="229">
        <v>29.7</v>
      </c>
      <c r="AY12" s="229">
        <v>40.950000000000003</v>
      </c>
      <c r="BA12" s="223" t="s">
        <v>14</v>
      </c>
      <c r="BB12" s="282" t="s">
        <v>492</v>
      </c>
      <c r="BC12" s="282" t="s">
        <v>493</v>
      </c>
      <c r="BD12" s="282" t="s">
        <v>494</v>
      </c>
      <c r="BE12" s="282" t="s">
        <v>495</v>
      </c>
      <c r="BF12" s="282" t="s">
        <v>496</v>
      </c>
      <c r="BH12" s="223" t="s">
        <v>14</v>
      </c>
      <c r="BI12" s="223" t="s">
        <v>526</v>
      </c>
      <c r="BJ12" s="223" t="s">
        <v>527</v>
      </c>
      <c r="BK12" s="223" t="s">
        <v>528</v>
      </c>
      <c r="BM12" s="223" t="s">
        <v>14</v>
      </c>
      <c r="BN12" s="223" t="s">
        <v>559</v>
      </c>
      <c r="BO12" s="223" t="s">
        <v>560</v>
      </c>
      <c r="BP12" s="223" t="s">
        <v>561</v>
      </c>
      <c r="BR12" s="223" t="s">
        <v>14</v>
      </c>
      <c r="BS12" s="279">
        <v>18.45</v>
      </c>
      <c r="BT12" s="279">
        <v>29.7</v>
      </c>
      <c r="BU12" s="279">
        <v>40.950000000000003</v>
      </c>
      <c r="BW12" s="223" t="s">
        <v>14</v>
      </c>
      <c r="BX12" s="279">
        <v>18.45</v>
      </c>
      <c r="CC12" s="28" t="s">
        <v>14</v>
      </c>
      <c r="CD12" s="27">
        <f>'BASE-2024'!CB12*'BASE-2025 '!$A$20</f>
        <v>5.1890850000000004</v>
      </c>
      <c r="CF12" s="28" t="s">
        <v>14</v>
      </c>
      <c r="CG12" s="27">
        <v>13.29</v>
      </c>
      <c r="CL12" s="223" t="s">
        <v>14</v>
      </c>
      <c r="CM12" s="223">
        <v>7.97</v>
      </c>
      <c r="CN12" s="223">
        <v>13.620000000000001</v>
      </c>
      <c r="DI12" s="490" t="s">
        <v>407</v>
      </c>
      <c r="DJ12" s="491"/>
      <c r="DK12" s="491"/>
      <c r="DL12" s="492"/>
      <c r="DM12" s="321"/>
    </row>
    <row r="13" spans="1:117" x14ac:dyDescent="0.25">
      <c r="A13" s="324" t="s">
        <v>575</v>
      </c>
      <c r="C13" s="223" t="str">
        <f t="shared" si="1"/>
        <v>PLATINUMMais de 450 até 500</v>
      </c>
      <c r="D13" s="223" t="s">
        <v>0</v>
      </c>
      <c r="E13" s="223" t="s">
        <v>15</v>
      </c>
      <c r="F13" s="323">
        <v>20.05</v>
      </c>
      <c r="G13" s="323" t="s">
        <v>445</v>
      </c>
      <c r="H13" s="323">
        <v>40.53</v>
      </c>
      <c r="J13" s="253" t="str">
        <f t="shared" si="0"/>
        <v>CLUBE CORREIOSMais de 450 até 500</v>
      </c>
      <c r="K13" s="253" t="s">
        <v>278</v>
      </c>
      <c r="L13" s="254" t="s">
        <v>15</v>
      </c>
      <c r="M13" s="261">
        <v>20.05</v>
      </c>
      <c r="R13" s="262" t="s">
        <v>14</v>
      </c>
      <c r="S13" s="261">
        <v>8.75</v>
      </c>
      <c r="X13" s="239" t="s">
        <v>447</v>
      </c>
      <c r="Z13" s="234"/>
      <c r="AE13" s="19" t="s">
        <v>93</v>
      </c>
      <c r="AF13" s="19" t="s">
        <v>94</v>
      </c>
      <c r="AG13" s="20">
        <f>ROUNDDOWN('BASE-2024'!AD13*'BASE-2025 '!$A$30,2)</f>
        <v>67.13</v>
      </c>
      <c r="AI13" s="223" t="s">
        <v>15</v>
      </c>
      <c r="AJ13" s="280">
        <f>ROUNDDOWN('BASE-2024'!AH13*'BASE-2025 '!$A$30,3)</f>
        <v>16.936</v>
      </c>
      <c r="AK13" s="280">
        <f>ROUNDUP('BASE-2024'!AI13*'BASE-2025 '!$A$30,3)</f>
        <v>17.298999999999999</v>
      </c>
      <c r="AL13" s="280">
        <f>ROUNDDOWN('BASE-2024'!AJ13*'BASE-2025 '!$A$30,3)</f>
        <v>17.646000000000001</v>
      </c>
      <c r="AN13" s="223" t="s">
        <v>15</v>
      </c>
      <c r="AO13" s="279">
        <f>ROUNDDOWN('BASE-2024'!AM13*'BASE-2025 '!$A$30,2)</f>
        <v>25.34</v>
      </c>
      <c r="AP13" s="279">
        <f>ROUNDDOWN('BASE-2024'!AN13*'BASE-2025 '!$A$30,3)</f>
        <v>26.23</v>
      </c>
      <c r="AQ13" s="279">
        <f>ROUNDDOWN('BASE-2024'!AO13*'BASE-2025 '!$A$30,3)</f>
        <v>27.114999999999998</v>
      </c>
      <c r="AR13" s="279">
        <f>ROUNDDOWN('BASE-2024'!AP13*'BASE-2025 '!$A$30,2)</f>
        <v>33.75</v>
      </c>
      <c r="AS13" s="279">
        <f>ROUNDDOWN('BASE-2024'!AQ13*'BASE-2025 '!$A$30,3)</f>
        <v>35.161999999999999</v>
      </c>
      <c r="AT13" s="309">
        <v>36.590000000000003</v>
      </c>
      <c r="AV13" s="228" t="s">
        <v>15</v>
      </c>
      <c r="AW13" s="229">
        <v>20.05</v>
      </c>
      <c r="AX13" s="229">
        <v>31.3</v>
      </c>
      <c r="AY13" s="229">
        <v>42.55</v>
      </c>
      <c r="BA13" s="223" t="s">
        <v>15</v>
      </c>
      <c r="BB13" s="282" t="s">
        <v>497</v>
      </c>
      <c r="BC13" s="282" t="s">
        <v>498</v>
      </c>
      <c r="BD13" s="282" t="s">
        <v>499</v>
      </c>
      <c r="BE13" s="282" t="s">
        <v>500</v>
      </c>
      <c r="BF13" s="282" t="s">
        <v>501</v>
      </c>
      <c r="BH13" s="223" t="s">
        <v>15</v>
      </c>
      <c r="BI13" s="223" t="s">
        <v>529</v>
      </c>
      <c r="BJ13" s="223" t="s">
        <v>530</v>
      </c>
      <c r="BK13" s="223" t="s">
        <v>531</v>
      </c>
      <c r="BM13" s="223" t="s">
        <v>15</v>
      </c>
      <c r="BN13" s="223" t="s">
        <v>562</v>
      </c>
      <c r="BO13" s="223" t="s">
        <v>563</v>
      </c>
      <c r="BP13" s="223" t="s">
        <v>564</v>
      </c>
      <c r="BR13" s="223" t="s">
        <v>15</v>
      </c>
      <c r="BS13" s="279">
        <v>20.05</v>
      </c>
      <c r="BT13" s="279">
        <v>31.3</v>
      </c>
      <c r="BU13" s="279">
        <v>42.55</v>
      </c>
      <c r="BW13" s="223" t="s">
        <v>15</v>
      </c>
      <c r="BX13" s="279">
        <v>20.05</v>
      </c>
      <c r="CC13" s="26" t="s">
        <v>15</v>
      </c>
      <c r="CD13" s="27">
        <f>'BASE-2024'!CB13*'BASE-2025 '!$A$20</f>
        <v>5.6293709999999999</v>
      </c>
      <c r="CF13" s="26" t="s">
        <v>15</v>
      </c>
      <c r="CG13" s="27">
        <v>13.73</v>
      </c>
      <c r="CL13" s="223" t="s">
        <v>15</v>
      </c>
      <c r="CM13" s="223">
        <v>8.7200000000000006</v>
      </c>
      <c r="CN13" s="223">
        <v>14.370000000000001</v>
      </c>
      <c r="DI13" s="489" t="s">
        <v>168</v>
      </c>
      <c r="DJ13" s="489"/>
      <c r="DK13" s="489"/>
      <c r="DL13" s="72">
        <v>100</v>
      </c>
      <c r="DM13" s="320"/>
    </row>
    <row r="14" spans="1:117" x14ac:dyDescent="0.25">
      <c r="A14" s="324" t="s">
        <v>576</v>
      </c>
      <c r="C14" s="235"/>
      <c r="D14" s="235" t="s">
        <v>406</v>
      </c>
      <c r="E14" s="235" t="s">
        <v>23</v>
      </c>
      <c r="F14" s="235" t="s">
        <v>20</v>
      </c>
      <c r="G14" s="236" t="s">
        <v>21</v>
      </c>
      <c r="H14" s="236" t="s">
        <v>22</v>
      </c>
      <c r="R14" s="262" t="s">
        <v>15</v>
      </c>
      <c r="S14" s="261">
        <v>8.75</v>
      </c>
      <c r="X14" s="234"/>
      <c r="Z14" s="234"/>
      <c r="AE14" s="62" t="s">
        <v>95</v>
      </c>
      <c r="AF14" s="62" t="s">
        <v>96</v>
      </c>
      <c r="AG14" s="20">
        <f>ROUNDDOWN('BASE-2024'!AD14*'BASE-2025 '!$A$30,2)</f>
        <v>69.8</v>
      </c>
      <c r="AV14" s="239" t="s">
        <v>447</v>
      </c>
      <c r="BB14" s="239" t="s">
        <v>447</v>
      </c>
      <c r="BI14" s="239" t="s">
        <v>447</v>
      </c>
      <c r="BN14" s="239" t="s">
        <v>447</v>
      </c>
      <c r="BS14" s="239" t="s">
        <v>447</v>
      </c>
      <c r="BX14" s="239" t="s">
        <v>447</v>
      </c>
      <c r="CC14" s="28" t="s">
        <v>125</v>
      </c>
      <c r="CD14" s="27">
        <f>'BASE-2024'!CB14*'BASE-2025 '!$A$20</f>
        <v>6.0172420000000004</v>
      </c>
      <c r="CF14" s="28" t="s">
        <v>125</v>
      </c>
      <c r="CG14" s="27">
        <v>14.12</v>
      </c>
      <c r="CL14" s="223" t="s">
        <v>125</v>
      </c>
      <c r="CM14" s="223">
        <v>9.23</v>
      </c>
      <c r="CN14" s="223">
        <v>14.88</v>
      </c>
      <c r="DI14" s="490" t="s">
        <v>375</v>
      </c>
      <c r="DJ14" s="491"/>
      <c r="DK14" s="491"/>
      <c r="DL14" s="492"/>
      <c r="DM14" s="321"/>
    </row>
    <row r="15" spans="1:117" ht="12.75" customHeight="1" x14ac:dyDescent="0.25">
      <c r="A15" s="324" t="s">
        <v>577</v>
      </c>
      <c r="C15" s="223" t="str">
        <f>CONCATENATE(D15,E15)</f>
        <v>CLUBE CORREIOSAté 20</v>
      </c>
      <c r="D15" s="223" t="s">
        <v>278</v>
      </c>
      <c r="E15" s="223" t="s">
        <v>17</v>
      </c>
      <c r="F15" s="323">
        <v>3.7</v>
      </c>
      <c r="G15" s="323" t="s">
        <v>435</v>
      </c>
      <c r="H15" s="323">
        <v>24.18</v>
      </c>
      <c r="R15" s="239" t="s">
        <v>447</v>
      </c>
      <c r="W15" s="234"/>
      <c r="Z15" s="234"/>
      <c r="AE15" s="19" t="s">
        <v>97</v>
      </c>
      <c r="AF15" s="19" t="s">
        <v>98</v>
      </c>
      <c r="AG15" s="20">
        <f>ROUNDDOWN('BASE-2024'!AD15*'BASE-2025 '!$A$30,3)</f>
        <v>74.066000000000003</v>
      </c>
      <c r="AL15" s="239" t="s">
        <v>447</v>
      </c>
      <c r="BX15" s="234"/>
      <c r="CC15" s="26" t="s">
        <v>126</v>
      </c>
      <c r="CD15" s="27">
        <f>'BASE-2024'!CB15*'BASE-2025 '!$A$20</f>
        <v>6.4470450000000001</v>
      </c>
      <c r="CF15" s="26" t="s">
        <v>126</v>
      </c>
      <c r="CG15" s="27">
        <v>14.55</v>
      </c>
      <c r="CL15" s="223" t="s">
        <v>126</v>
      </c>
      <c r="CM15" s="223">
        <v>9.93</v>
      </c>
      <c r="CN15" s="223">
        <v>15.58</v>
      </c>
      <c r="DI15" s="489" t="s">
        <v>182</v>
      </c>
      <c r="DJ15" s="489"/>
      <c r="DK15" s="489"/>
      <c r="DL15" s="73" t="s">
        <v>181</v>
      </c>
      <c r="DM15" s="322"/>
    </row>
    <row r="16" spans="1:117" ht="16.5" customHeight="1" x14ac:dyDescent="0.25">
      <c r="A16" s="324" t="s">
        <v>578</v>
      </c>
      <c r="C16" s="223" t="str">
        <f t="shared" ref="C16:C25" si="2">CONCATENATE(D16,E16)</f>
        <v>CLUBE CORREIOSMais de 20 até 50</v>
      </c>
      <c r="D16" s="223" t="s">
        <v>278</v>
      </c>
      <c r="E16" s="223" t="s">
        <v>18</v>
      </c>
      <c r="F16" s="323">
        <v>5.15</v>
      </c>
      <c r="G16" s="323" t="s">
        <v>436</v>
      </c>
      <c r="H16" s="323">
        <v>25.630000000000003</v>
      </c>
      <c r="W16" s="234"/>
      <c r="AE16" s="62" t="s">
        <v>99</v>
      </c>
      <c r="AF16" s="62" t="s">
        <v>100</v>
      </c>
      <c r="AG16" s="20">
        <f>ROUNDDOWN('BASE-2024'!AD16*'BASE-2025 '!$A$30,2)</f>
        <v>76.73</v>
      </c>
      <c r="BB16" s="234"/>
      <c r="BC16" s="234"/>
      <c r="BG16" s="234"/>
      <c r="BX16" s="234"/>
      <c r="CC16" s="28" t="s">
        <v>127</v>
      </c>
      <c r="CD16" s="27">
        <f>'BASE-2024'!CB16*'BASE-2025 '!$A$20</f>
        <v>6.8558820000000003</v>
      </c>
      <c r="CF16" s="28" t="s">
        <v>127</v>
      </c>
      <c r="CG16" s="27">
        <v>14.96</v>
      </c>
      <c r="CL16" s="223" t="s">
        <v>127</v>
      </c>
      <c r="CM16" s="223">
        <v>10.54</v>
      </c>
      <c r="CN16" s="223">
        <v>16.189999999999998</v>
      </c>
      <c r="DI16" s="490" t="s">
        <v>376</v>
      </c>
      <c r="DJ16" s="491"/>
      <c r="DK16" s="491"/>
      <c r="DL16" s="492"/>
      <c r="DM16" s="321"/>
    </row>
    <row r="17" spans="1:117" x14ac:dyDescent="0.25">
      <c r="A17" s="324" t="s">
        <v>579</v>
      </c>
      <c r="C17" s="223" t="str">
        <f t="shared" si="2"/>
        <v>CLUBE CORREIOSMais de 50 até 100</v>
      </c>
      <c r="D17" s="223" t="s">
        <v>278</v>
      </c>
      <c r="E17" s="223" t="s">
        <v>19</v>
      </c>
      <c r="F17" s="323">
        <v>7.15</v>
      </c>
      <c r="G17" s="323" t="s">
        <v>437</v>
      </c>
      <c r="H17" s="323">
        <v>27.630000000000003</v>
      </c>
      <c r="W17" s="234"/>
      <c r="AE17" s="19" t="s">
        <v>101</v>
      </c>
      <c r="AF17" s="19" t="s">
        <v>102</v>
      </c>
      <c r="AG17" s="20">
        <f>ROUNDDOWN('BASE-2024'!AD17*'BASE-2025 '!$A$30,3)</f>
        <v>80.997</v>
      </c>
      <c r="BB17" s="234"/>
      <c r="BC17" s="234"/>
      <c r="BX17" s="234"/>
      <c r="CC17" s="26" t="s">
        <v>128</v>
      </c>
      <c r="CD17" s="27">
        <f>'BASE-2024'!CB17*'BASE-2025 '!$A$20</f>
        <v>7.2542359999999997</v>
      </c>
      <c r="CF17" s="26" t="s">
        <v>128</v>
      </c>
      <c r="CG17" s="27">
        <v>15.35</v>
      </c>
      <c r="CL17" s="223" t="s">
        <v>128</v>
      </c>
      <c r="CM17" s="223">
        <v>11.04</v>
      </c>
      <c r="CN17" s="223">
        <v>16.689999999999998</v>
      </c>
      <c r="DI17" s="489" t="s">
        <v>394</v>
      </c>
      <c r="DJ17" s="489"/>
      <c r="DK17" s="489"/>
      <c r="DL17" s="72">
        <v>4477.3599999999997</v>
      </c>
      <c r="DM17" s="320"/>
    </row>
    <row r="18" spans="1:117" x14ac:dyDescent="0.25">
      <c r="C18" s="223" t="str">
        <f t="shared" si="2"/>
        <v>CLUBE CORREIOSMais de 100 até 150</v>
      </c>
      <c r="D18" s="223" t="s">
        <v>278</v>
      </c>
      <c r="E18" s="223" t="s">
        <v>8</v>
      </c>
      <c r="F18" s="323">
        <v>8.75</v>
      </c>
      <c r="G18" s="323" t="s">
        <v>438</v>
      </c>
      <c r="H18" s="323">
        <v>29.230000000000004</v>
      </c>
      <c r="AE18" s="62" t="s">
        <v>103</v>
      </c>
      <c r="AF18" s="62" t="s">
        <v>104</v>
      </c>
      <c r="AG18" s="20">
        <f>ROUNDDOWN('BASE-2024'!AD18*'BASE-2025 '!$A$30,3)</f>
        <v>83.665000000000006</v>
      </c>
      <c r="BB18" s="234"/>
      <c r="BC18" s="234"/>
      <c r="BX18" s="234"/>
      <c r="CC18" s="28" t="s">
        <v>129</v>
      </c>
      <c r="CD18" s="27">
        <f>'BASE-2024'!CB18*'BASE-2025 '!$A$20</f>
        <v>7.6630729999999998</v>
      </c>
      <c r="CF18" s="28" t="s">
        <v>129</v>
      </c>
      <c r="CG18" s="27">
        <v>15.76</v>
      </c>
      <c r="CL18" s="223" t="s">
        <v>129</v>
      </c>
      <c r="CM18" s="223">
        <v>11.65</v>
      </c>
      <c r="CN18" s="223">
        <v>17.3</v>
      </c>
      <c r="DI18" s="489" t="s">
        <v>395</v>
      </c>
      <c r="DJ18" s="489"/>
      <c r="DK18" s="489"/>
      <c r="DL18" s="72">
        <v>111.93</v>
      </c>
      <c r="DM18" s="320"/>
    </row>
    <row r="19" spans="1:117" x14ac:dyDescent="0.25">
      <c r="A19" s="246" t="s">
        <v>427</v>
      </c>
      <c r="C19" s="223" t="str">
        <f t="shared" si="2"/>
        <v>CLUBE CORREIOSMais de 150 até 200</v>
      </c>
      <c r="D19" s="223" t="s">
        <v>278</v>
      </c>
      <c r="E19" s="223" t="s">
        <v>9</v>
      </c>
      <c r="F19" s="323">
        <v>10.35</v>
      </c>
      <c r="G19" s="323" t="s">
        <v>439</v>
      </c>
      <c r="H19" s="323">
        <v>30.830000000000005</v>
      </c>
      <c r="AE19" s="19" t="s">
        <v>105</v>
      </c>
      <c r="AF19" s="19" t="s">
        <v>106</v>
      </c>
      <c r="AG19" s="20">
        <f>ROUNDDOWN('BASE-2024'!AD19*'BASE-2025 '!$A$30,3)</f>
        <v>87.927999999999997</v>
      </c>
      <c r="BB19" s="234"/>
      <c r="BC19" s="234"/>
      <c r="BX19" s="234"/>
      <c r="CC19" s="26" t="s">
        <v>130</v>
      </c>
      <c r="CD19" s="27">
        <f>'BASE-2024'!CB19*'BASE-2025 '!$A$20</f>
        <v>8.0823929999999997</v>
      </c>
      <c r="CF19" s="26" t="s">
        <v>130</v>
      </c>
      <c r="CG19" s="27">
        <v>16.18</v>
      </c>
      <c r="CL19" s="223" t="s">
        <v>130</v>
      </c>
      <c r="CM19" s="223">
        <v>12.25</v>
      </c>
      <c r="CN19" s="223">
        <v>17.899999999999999</v>
      </c>
      <c r="DI19" s="489" t="s">
        <v>141</v>
      </c>
      <c r="DJ19" s="489"/>
      <c r="DK19" s="489"/>
      <c r="DL19" s="72">
        <v>38057.589999999997</v>
      </c>
      <c r="DM19" s="320"/>
    </row>
    <row r="20" spans="1:117" x14ac:dyDescent="0.25">
      <c r="A20" s="240">
        <v>1.0483</v>
      </c>
      <c r="C20" s="223" t="str">
        <f t="shared" si="2"/>
        <v>CLUBE CORREIOSMais de 200 até 250</v>
      </c>
      <c r="D20" s="223" t="s">
        <v>278</v>
      </c>
      <c r="E20" s="223" t="s">
        <v>10</v>
      </c>
      <c r="F20" s="323">
        <v>11.95</v>
      </c>
      <c r="G20" s="323" t="s">
        <v>440</v>
      </c>
      <c r="H20" s="323">
        <v>32.43</v>
      </c>
      <c r="AE20" s="62" t="s">
        <v>107</v>
      </c>
      <c r="AF20" s="62" t="s">
        <v>108</v>
      </c>
      <c r="AG20" s="20">
        <f>ROUNDDOWN('BASE-2024'!AD20*'BASE-2025 '!$A$30,3)</f>
        <v>90.596000000000004</v>
      </c>
      <c r="BB20" s="234"/>
      <c r="BC20" s="234"/>
      <c r="BX20" s="234"/>
      <c r="CC20" s="28" t="s">
        <v>131</v>
      </c>
      <c r="CD20" s="27">
        <f>'BASE-2024'!CB20*'BASE-2025 '!$A$20</f>
        <v>8.5017129999999987</v>
      </c>
      <c r="CF20" s="28" t="s">
        <v>131</v>
      </c>
      <c r="CG20" s="27">
        <v>16.600000000000001</v>
      </c>
      <c r="CL20" s="223" t="s">
        <v>131</v>
      </c>
      <c r="CM20" s="223">
        <v>12.9</v>
      </c>
      <c r="CN20" s="223">
        <v>18.55</v>
      </c>
      <c r="DI20" s="487" t="s">
        <v>377</v>
      </c>
      <c r="DJ20" s="487"/>
      <c r="DK20" s="487"/>
      <c r="DL20" s="72">
        <v>45</v>
      </c>
      <c r="DM20" s="320"/>
    </row>
    <row r="21" spans="1:117" x14ac:dyDescent="0.25">
      <c r="A21" s="241" t="s">
        <v>428</v>
      </c>
      <c r="C21" s="223" t="str">
        <f t="shared" si="2"/>
        <v>CLUBE CORREIOSMais de 250 até 300</v>
      </c>
      <c r="D21" s="223" t="s">
        <v>278</v>
      </c>
      <c r="E21" s="223" t="s">
        <v>11</v>
      </c>
      <c r="F21" s="323">
        <v>13.65</v>
      </c>
      <c r="G21" s="323" t="s">
        <v>441</v>
      </c>
      <c r="H21" s="323">
        <v>34.130000000000003</v>
      </c>
      <c r="AE21" s="19" t="s">
        <v>109</v>
      </c>
      <c r="AF21" s="19" t="s">
        <v>110</v>
      </c>
      <c r="AG21" s="20">
        <f>ROUNDDOWN('BASE-2024'!AD21*'BASE-2025 '!$A$30,3)</f>
        <v>94.858999999999995</v>
      </c>
      <c r="BB21" s="234"/>
      <c r="BC21" s="234"/>
      <c r="BX21" s="234"/>
      <c r="CC21" s="26" t="s">
        <v>132</v>
      </c>
      <c r="CD21" s="27">
        <f>'BASE-2024'!CB21*'BASE-2025 '!$A$20</f>
        <v>8.8791010000000004</v>
      </c>
      <c r="CF21" s="26" t="s">
        <v>132</v>
      </c>
      <c r="CG21" s="27">
        <v>16.98</v>
      </c>
      <c r="CL21" s="223" t="s">
        <v>132</v>
      </c>
      <c r="CM21" s="223">
        <v>13.66</v>
      </c>
      <c r="CN21" s="223">
        <v>19.310000000000002</v>
      </c>
      <c r="DI21" s="487" t="s">
        <v>378</v>
      </c>
      <c r="DJ21" s="487"/>
      <c r="DK21" s="487"/>
      <c r="DL21" s="72">
        <v>7.6</v>
      </c>
      <c r="DM21" s="320"/>
    </row>
    <row r="22" spans="1:117" x14ac:dyDescent="0.25">
      <c r="A22" s="242" t="s">
        <v>412</v>
      </c>
      <c r="C22" s="223" t="str">
        <f t="shared" si="2"/>
        <v>CLUBE CORREIOSMais de 300 até 350</v>
      </c>
      <c r="D22" s="223" t="s">
        <v>278</v>
      </c>
      <c r="E22" s="223" t="s">
        <v>12</v>
      </c>
      <c r="F22" s="323">
        <v>15.25</v>
      </c>
      <c r="G22" s="323" t="s">
        <v>442</v>
      </c>
      <c r="H22" s="323">
        <v>35.730000000000004</v>
      </c>
      <c r="AE22" s="485" t="s">
        <v>318</v>
      </c>
      <c r="AF22" s="486"/>
      <c r="AG22" s="468" t="s">
        <v>239</v>
      </c>
      <c r="BB22" s="234"/>
      <c r="BC22" s="234"/>
      <c r="BX22" s="234"/>
      <c r="CC22" s="28" t="s">
        <v>133</v>
      </c>
      <c r="CD22" s="27">
        <f>'BASE-2024'!CB22*'BASE-2025 '!$A$20</f>
        <v>9.2774549999999998</v>
      </c>
      <c r="CF22" s="28" t="s">
        <v>133</v>
      </c>
      <c r="CG22" s="27">
        <v>17.38</v>
      </c>
      <c r="CL22" s="223" t="s">
        <v>133</v>
      </c>
      <c r="CM22" s="223">
        <v>14.22</v>
      </c>
      <c r="CN22" s="223">
        <v>19.87</v>
      </c>
      <c r="DI22" s="487" t="s">
        <v>379</v>
      </c>
      <c r="DJ22" s="487"/>
      <c r="DK22" s="487"/>
      <c r="DL22" s="72">
        <v>3.7</v>
      </c>
      <c r="DM22" s="320"/>
    </row>
    <row r="23" spans="1:117" x14ac:dyDescent="0.25">
      <c r="A23" s="242" t="s">
        <v>255</v>
      </c>
      <c r="C23" s="223" t="str">
        <f t="shared" si="2"/>
        <v>CLUBE CORREIOSMais de 350 até 400</v>
      </c>
      <c r="D23" s="223" t="s">
        <v>278</v>
      </c>
      <c r="E23" s="223" t="s">
        <v>13</v>
      </c>
      <c r="F23" s="323">
        <v>16.850000000000001</v>
      </c>
      <c r="G23" s="323" t="s">
        <v>443</v>
      </c>
      <c r="H23" s="323">
        <v>37.330000000000005</v>
      </c>
      <c r="AE23" s="470" t="s">
        <v>319</v>
      </c>
      <c r="AF23" s="471"/>
      <c r="AG23" s="469"/>
      <c r="BB23" s="234"/>
      <c r="BC23" s="234"/>
      <c r="BX23" s="234"/>
      <c r="CC23" s="26" t="s">
        <v>240</v>
      </c>
      <c r="CD23" s="27">
        <f>'BASE-2024'!CB23*'BASE-2025 '!$A$20</f>
        <v>9.6862919999999999</v>
      </c>
      <c r="CF23" s="26" t="s">
        <v>240</v>
      </c>
      <c r="CG23" s="27">
        <v>17.79</v>
      </c>
      <c r="CL23" s="223" t="s">
        <v>134</v>
      </c>
      <c r="CM23" s="223">
        <v>14.77</v>
      </c>
      <c r="CN23" s="223">
        <v>20.420000000000002</v>
      </c>
      <c r="DI23" s="487" t="s">
        <v>380</v>
      </c>
      <c r="DJ23" s="487"/>
      <c r="DK23" s="487"/>
      <c r="DL23" s="72">
        <v>7</v>
      </c>
      <c r="DM23" s="320"/>
    </row>
    <row r="24" spans="1:117" x14ac:dyDescent="0.25">
      <c r="A24" s="242" t="s">
        <v>189</v>
      </c>
      <c r="C24" s="223" t="str">
        <f t="shared" si="2"/>
        <v>CLUBE CORREIOSMais de 400 até 450</v>
      </c>
      <c r="D24" s="223" t="s">
        <v>278</v>
      </c>
      <c r="E24" s="223" t="s">
        <v>14</v>
      </c>
      <c r="F24" s="323">
        <v>18.45</v>
      </c>
      <c r="G24" s="323" t="s">
        <v>444</v>
      </c>
      <c r="H24" s="323">
        <v>38.93</v>
      </c>
      <c r="BB24" s="234"/>
      <c r="BC24" s="234"/>
      <c r="BX24" s="234"/>
      <c r="CC24" s="66" t="s">
        <v>253</v>
      </c>
      <c r="CD24" s="61">
        <f>'BASE-2024'!CB24*'BASE-2025 '!$A$20</f>
        <v>4.0464380000000002</v>
      </c>
      <c r="CF24" s="66" t="s">
        <v>253</v>
      </c>
      <c r="CG24" s="27">
        <v>4.05</v>
      </c>
      <c r="CL24" s="223" t="s">
        <v>135</v>
      </c>
      <c r="CM24" s="223">
        <v>5.95</v>
      </c>
      <c r="CN24" s="223">
        <v>5.95</v>
      </c>
      <c r="DI24" s="487" t="s">
        <v>381</v>
      </c>
      <c r="DJ24" s="487"/>
      <c r="DK24" s="487"/>
      <c r="DL24" s="72">
        <v>1.2</v>
      </c>
      <c r="DM24" s="320"/>
    </row>
    <row r="25" spans="1:117" x14ac:dyDescent="0.25">
      <c r="A25" s="242" t="s">
        <v>423</v>
      </c>
      <c r="C25" s="223" t="str">
        <f t="shared" si="2"/>
        <v>CLUBE CORREIOSMais de 450 até 500</v>
      </c>
      <c r="D25" s="223" t="s">
        <v>278</v>
      </c>
      <c r="E25" s="223" t="s">
        <v>15</v>
      </c>
      <c r="F25" s="323">
        <v>20.05</v>
      </c>
      <c r="G25" s="323" t="s">
        <v>445</v>
      </c>
      <c r="H25" s="323">
        <v>40.53</v>
      </c>
      <c r="BB25" s="234"/>
      <c r="BC25" s="234"/>
      <c r="BD25" s="234"/>
      <c r="BE25" s="234"/>
      <c r="BF25" s="234"/>
      <c r="BX25" s="234"/>
      <c r="CG25" s="239" t="s">
        <v>447</v>
      </c>
      <c r="CM25" s="239" t="s">
        <v>447</v>
      </c>
      <c r="DI25" s="487" t="s">
        <v>382</v>
      </c>
      <c r="DJ25" s="487"/>
      <c r="DK25" s="487"/>
      <c r="DL25" s="72">
        <v>4.55</v>
      </c>
      <c r="DM25" s="320"/>
    </row>
    <row r="26" spans="1:117" x14ac:dyDescent="0.25">
      <c r="A26" s="242" t="s">
        <v>424</v>
      </c>
      <c r="C26" s="235"/>
      <c r="D26" s="235" t="s">
        <v>406</v>
      </c>
      <c r="E26" s="235" t="s">
        <v>23</v>
      </c>
      <c r="F26" s="235" t="s">
        <v>20</v>
      </c>
      <c r="G26" s="236" t="s">
        <v>21</v>
      </c>
      <c r="H26" s="236" t="s">
        <v>22</v>
      </c>
      <c r="BB26" s="234"/>
      <c r="BC26" s="234"/>
      <c r="BD26" s="234"/>
      <c r="BE26" s="234"/>
      <c r="BF26" s="234"/>
      <c r="DI26" s="69"/>
      <c r="DJ26" s="69"/>
      <c r="DK26" s="69"/>
      <c r="DL26" s="69"/>
      <c r="DM26" s="69"/>
    </row>
    <row r="27" spans="1:117" x14ac:dyDescent="0.25">
      <c r="A27" s="242" t="s">
        <v>421</v>
      </c>
      <c r="C27" s="223" t="str">
        <f>CONCATENATE(D27,E27)</f>
        <v>DIAMANTE START 1Até 20</v>
      </c>
      <c r="D27" s="324" t="s">
        <v>570</v>
      </c>
      <c r="E27" s="223" t="s">
        <v>17</v>
      </c>
      <c r="F27" s="323">
        <v>3.7</v>
      </c>
      <c r="G27" s="323" t="s">
        <v>435</v>
      </c>
      <c r="H27" s="323">
        <v>24.18</v>
      </c>
      <c r="BB27" s="234"/>
      <c r="BC27" s="234"/>
      <c r="BD27" s="234"/>
      <c r="BE27" s="234"/>
      <c r="BF27" s="234"/>
      <c r="CM27" s="234"/>
      <c r="DI27" s="488" t="s">
        <v>173</v>
      </c>
      <c r="DJ27" s="488"/>
      <c r="DK27" s="488"/>
      <c r="DL27" s="327" t="s">
        <v>1</v>
      </c>
      <c r="DM27" s="319"/>
    </row>
    <row r="28" spans="1:117" x14ac:dyDescent="0.25">
      <c r="C28" s="223" t="str">
        <f t="shared" ref="C28:C37" si="3">CONCATENATE(D28,E28)</f>
        <v>DIAMANTE START 1Mais de 20 até 50</v>
      </c>
      <c r="D28" s="324" t="s">
        <v>570</v>
      </c>
      <c r="E28" s="223" t="s">
        <v>18</v>
      </c>
      <c r="F28" s="323">
        <v>5.15</v>
      </c>
      <c r="G28" s="323" t="s">
        <v>436</v>
      </c>
      <c r="H28" s="323">
        <v>25.630000000000003</v>
      </c>
      <c r="BB28" s="234"/>
      <c r="BC28" s="234"/>
      <c r="BD28" s="234"/>
      <c r="BE28" s="234"/>
      <c r="BF28" s="234"/>
      <c r="CM28" s="234"/>
      <c r="DI28" s="487" t="s">
        <v>383</v>
      </c>
      <c r="DJ28" s="487"/>
      <c r="DK28" s="487"/>
      <c r="DL28" s="72">
        <v>6.42</v>
      </c>
      <c r="DM28" s="320"/>
    </row>
    <row r="29" spans="1:117" x14ac:dyDescent="0.25">
      <c r="A29" s="245" t="s">
        <v>427</v>
      </c>
      <c r="C29" s="223" t="str">
        <f t="shared" si="3"/>
        <v>DIAMANTE START 1Mais de 50 até 100</v>
      </c>
      <c r="D29" s="324" t="s">
        <v>570</v>
      </c>
      <c r="E29" s="223" t="s">
        <v>19</v>
      </c>
      <c r="F29" s="323">
        <v>7.15</v>
      </c>
      <c r="G29" s="323" t="s">
        <v>437</v>
      </c>
      <c r="H29" s="323">
        <v>27.630000000000003</v>
      </c>
      <c r="CM29" s="234"/>
      <c r="DI29" s="487" t="s">
        <v>384</v>
      </c>
      <c r="DJ29" s="487"/>
      <c r="DK29" s="487"/>
      <c r="DL29" s="72">
        <v>8.82</v>
      </c>
      <c r="DM29" s="320"/>
    </row>
    <row r="30" spans="1:117" x14ac:dyDescent="0.25">
      <c r="A30" s="243">
        <v>1.45</v>
      </c>
      <c r="C30" s="223" t="str">
        <f t="shared" si="3"/>
        <v>DIAMANTE START 1Mais de 100 até 150</v>
      </c>
      <c r="D30" s="324" t="s">
        <v>570</v>
      </c>
      <c r="E30" s="223" t="s">
        <v>8</v>
      </c>
      <c r="F30" s="323">
        <v>8.75</v>
      </c>
      <c r="G30" s="323" t="s">
        <v>438</v>
      </c>
      <c r="H30" s="323">
        <v>29.230000000000004</v>
      </c>
      <c r="CM30" s="234"/>
      <c r="DI30" s="487" t="s">
        <v>385</v>
      </c>
      <c r="DJ30" s="487"/>
      <c r="DK30" s="487"/>
      <c r="DL30" s="72">
        <v>6.42</v>
      </c>
      <c r="DM30" s="320"/>
    </row>
    <row r="31" spans="1:117" x14ac:dyDescent="0.25">
      <c r="A31" s="244" t="s">
        <v>428</v>
      </c>
      <c r="C31" s="223" t="str">
        <f t="shared" si="3"/>
        <v>DIAMANTE START 1Mais de 150 até 200</v>
      </c>
      <c r="D31" s="324" t="s">
        <v>570</v>
      </c>
      <c r="E31" s="223" t="s">
        <v>9</v>
      </c>
      <c r="F31" s="323">
        <v>10.35</v>
      </c>
      <c r="G31" s="323" t="s">
        <v>439</v>
      </c>
      <c r="H31" s="323">
        <v>30.830000000000005</v>
      </c>
      <c r="CM31" s="234"/>
      <c r="DL31" s="239" t="s">
        <v>447</v>
      </c>
      <c r="DM31" s="239"/>
    </row>
    <row r="32" spans="1:117" x14ac:dyDescent="0.25">
      <c r="A32" s="247" t="s">
        <v>4</v>
      </c>
      <c r="C32" s="223" t="str">
        <f t="shared" si="3"/>
        <v>DIAMANTE START 1Mais de 200 até 250</v>
      </c>
      <c r="D32" s="324" t="s">
        <v>570</v>
      </c>
      <c r="E32" s="223" t="s">
        <v>10</v>
      </c>
      <c r="F32" s="323">
        <v>11.95</v>
      </c>
      <c r="G32" s="323" t="s">
        <v>440</v>
      </c>
      <c r="H32" s="323">
        <v>32.43</v>
      </c>
    </row>
    <row r="33" spans="1:8" x14ac:dyDescent="0.25">
      <c r="A33" s="247" t="s">
        <v>62</v>
      </c>
      <c r="C33" s="223" t="str">
        <f t="shared" si="3"/>
        <v>DIAMANTE START 1Mais de 250 até 300</v>
      </c>
      <c r="D33" s="324" t="s">
        <v>570</v>
      </c>
      <c r="E33" s="223" t="s">
        <v>11</v>
      </c>
      <c r="F33" s="323">
        <v>13.65</v>
      </c>
      <c r="G33" s="323" t="s">
        <v>441</v>
      </c>
      <c r="H33" s="323">
        <v>34.130000000000003</v>
      </c>
    </row>
    <row r="34" spans="1:8" x14ac:dyDescent="0.25">
      <c r="A34" s="247" t="s">
        <v>413</v>
      </c>
      <c r="C34" s="223" t="str">
        <f t="shared" si="3"/>
        <v>DIAMANTE START 1Mais de 300 até 350</v>
      </c>
      <c r="D34" s="324" t="s">
        <v>570</v>
      </c>
      <c r="E34" s="223" t="s">
        <v>12</v>
      </c>
      <c r="F34" s="323">
        <v>15.25</v>
      </c>
      <c r="G34" s="323" t="s">
        <v>442</v>
      </c>
      <c r="H34" s="323">
        <v>35.730000000000004</v>
      </c>
    </row>
    <row r="35" spans="1:8" x14ac:dyDescent="0.25">
      <c r="A35" s="247" t="s">
        <v>422</v>
      </c>
      <c r="C35" s="223" t="str">
        <f t="shared" si="3"/>
        <v>DIAMANTE START 1Mais de 350 até 400</v>
      </c>
      <c r="D35" s="324" t="s">
        <v>570</v>
      </c>
      <c r="E35" s="223" t="s">
        <v>13</v>
      </c>
      <c r="F35" s="323">
        <v>16.850000000000001</v>
      </c>
      <c r="G35" s="323" t="s">
        <v>443</v>
      </c>
      <c r="H35" s="323">
        <v>37.330000000000005</v>
      </c>
    </row>
    <row r="36" spans="1:8" x14ac:dyDescent="0.25">
      <c r="A36" s="247" t="s">
        <v>404</v>
      </c>
      <c r="C36" s="223" t="str">
        <f t="shared" si="3"/>
        <v>DIAMANTE START 1Mais de 400 até 450</v>
      </c>
      <c r="D36" s="324" t="s">
        <v>570</v>
      </c>
      <c r="E36" s="223" t="s">
        <v>14</v>
      </c>
      <c r="F36" s="323">
        <v>18.45</v>
      </c>
      <c r="G36" s="323" t="s">
        <v>444</v>
      </c>
      <c r="H36" s="323">
        <v>38.93</v>
      </c>
    </row>
    <row r="37" spans="1:8" x14ac:dyDescent="0.25">
      <c r="A37" s="247" t="s">
        <v>420</v>
      </c>
      <c r="C37" s="223" t="str">
        <f t="shared" si="3"/>
        <v>DIAMANTE START 1Mais de 450 até 500</v>
      </c>
      <c r="D37" s="324" t="s">
        <v>570</v>
      </c>
      <c r="E37" s="223" t="s">
        <v>15</v>
      </c>
      <c r="F37" s="323">
        <v>20.05</v>
      </c>
      <c r="G37" s="323" t="s">
        <v>445</v>
      </c>
      <c r="H37" s="323">
        <v>40.53</v>
      </c>
    </row>
    <row r="38" spans="1:8" x14ac:dyDescent="0.25">
      <c r="C38" s="223" t="str">
        <f>CONCATENATE(D38,E38)</f>
        <v>DIAMANTE START 2Até 20</v>
      </c>
      <c r="D38" s="324" t="s">
        <v>571</v>
      </c>
      <c r="E38" s="223" t="s">
        <v>17</v>
      </c>
      <c r="F38" s="323">
        <v>3.7</v>
      </c>
      <c r="G38" s="323" t="s">
        <v>435</v>
      </c>
      <c r="H38" s="323">
        <v>24.18</v>
      </c>
    </row>
    <row r="39" spans="1:8" x14ac:dyDescent="0.25">
      <c r="C39" s="235"/>
      <c r="D39" s="235" t="s">
        <v>406</v>
      </c>
      <c r="E39" s="235" t="s">
        <v>23</v>
      </c>
      <c r="F39" s="235" t="s">
        <v>20</v>
      </c>
      <c r="G39" s="236" t="s">
        <v>21</v>
      </c>
      <c r="H39" s="236" t="s">
        <v>22</v>
      </c>
    </row>
    <row r="40" spans="1:8" x14ac:dyDescent="0.25">
      <c r="C40" s="223" t="str">
        <f t="shared" ref="C40:C49" si="4">CONCATENATE(D40,E40)</f>
        <v>DIAMANTE START 2Mais de 20 até 50</v>
      </c>
      <c r="D40" s="324" t="s">
        <v>571</v>
      </c>
      <c r="E40" s="223" t="s">
        <v>18</v>
      </c>
      <c r="F40" s="323">
        <v>5.15</v>
      </c>
      <c r="G40" s="323" t="s">
        <v>436</v>
      </c>
      <c r="H40" s="323">
        <v>25.630000000000003</v>
      </c>
    </row>
    <row r="41" spans="1:8" x14ac:dyDescent="0.25">
      <c r="C41" s="223" t="str">
        <f t="shared" si="4"/>
        <v>DIAMANTE START 2Mais de 50 até 100</v>
      </c>
      <c r="D41" s="324" t="s">
        <v>571</v>
      </c>
      <c r="E41" s="223" t="s">
        <v>19</v>
      </c>
      <c r="F41" s="323">
        <v>7.15</v>
      </c>
      <c r="G41" s="323" t="s">
        <v>437</v>
      </c>
      <c r="H41" s="323">
        <v>27.630000000000003</v>
      </c>
    </row>
    <row r="42" spans="1:8" x14ac:dyDescent="0.25">
      <c r="C42" s="223" t="str">
        <f t="shared" si="4"/>
        <v>DIAMANTE START 2Mais de 100 até 150</v>
      </c>
      <c r="D42" s="324" t="s">
        <v>571</v>
      </c>
      <c r="E42" s="223" t="s">
        <v>8</v>
      </c>
      <c r="F42" s="323">
        <v>8.75</v>
      </c>
      <c r="G42" s="323" t="s">
        <v>438</v>
      </c>
      <c r="H42" s="323">
        <v>29.230000000000004</v>
      </c>
    </row>
    <row r="43" spans="1:8" x14ac:dyDescent="0.25">
      <c r="C43" s="223" t="str">
        <f t="shared" si="4"/>
        <v>DIAMANTE START 2Mais de 150 até 200</v>
      </c>
      <c r="D43" s="324" t="s">
        <v>571</v>
      </c>
      <c r="E43" s="223" t="s">
        <v>9</v>
      </c>
      <c r="F43" s="323">
        <v>10.35</v>
      </c>
      <c r="G43" s="323" t="s">
        <v>439</v>
      </c>
      <c r="H43" s="323">
        <v>30.830000000000005</v>
      </c>
    </row>
    <row r="44" spans="1:8" x14ac:dyDescent="0.25">
      <c r="C44" s="223" t="str">
        <f t="shared" si="4"/>
        <v>DIAMANTE START 2Mais de 200 até 250</v>
      </c>
      <c r="D44" s="324" t="s">
        <v>571</v>
      </c>
      <c r="E44" s="223" t="s">
        <v>10</v>
      </c>
      <c r="F44" s="323">
        <v>11.95</v>
      </c>
      <c r="G44" s="323" t="s">
        <v>440</v>
      </c>
      <c r="H44" s="323">
        <v>32.43</v>
      </c>
    </row>
    <row r="45" spans="1:8" x14ac:dyDescent="0.25">
      <c r="C45" s="223" t="str">
        <f t="shared" si="4"/>
        <v>DIAMANTE START 2Mais de 250 até 300</v>
      </c>
      <c r="D45" s="324" t="s">
        <v>571</v>
      </c>
      <c r="E45" s="223" t="s">
        <v>11</v>
      </c>
      <c r="F45" s="323">
        <v>13.65</v>
      </c>
      <c r="G45" s="323" t="s">
        <v>441</v>
      </c>
      <c r="H45" s="323">
        <v>34.130000000000003</v>
      </c>
    </row>
    <row r="46" spans="1:8" x14ac:dyDescent="0.25">
      <c r="C46" s="223" t="str">
        <f t="shared" si="4"/>
        <v>DIAMANTE START 2Mais de 300 até 350</v>
      </c>
      <c r="D46" s="324" t="s">
        <v>571</v>
      </c>
      <c r="E46" s="223" t="s">
        <v>12</v>
      </c>
      <c r="F46" s="323">
        <v>15.25</v>
      </c>
      <c r="G46" s="323" t="s">
        <v>442</v>
      </c>
      <c r="H46" s="323">
        <v>35.730000000000004</v>
      </c>
    </row>
    <row r="47" spans="1:8" x14ac:dyDescent="0.25">
      <c r="C47" s="223" t="str">
        <f t="shared" si="4"/>
        <v>DIAMANTE START 2Mais de 350 até 400</v>
      </c>
      <c r="D47" s="324" t="s">
        <v>571</v>
      </c>
      <c r="E47" s="223" t="s">
        <v>13</v>
      </c>
      <c r="F47" s="323">
        <v>16.850000000000001</v>
      </c>
      <c r="G47" s="323" t="s">
        <v>443</v>
      </c>
      <c r="H47" s="323">
        <v>37.330000000000005</v>
      </c>
    </row>
    <row r="48" spans="1:8" x14ac:dyDescent="0.25">
      <c r="C48" s="223" t="str">
        <f t="shared" si="4"/>
        <v>DIAMANTE START 2Mais de 400 até 450</v>
      </c>
      <c r="D48" s="324" t="s">
        <v>571</v>
      </c>
      <c r="E48" s="223" t="s">
        <v>14</v>
      </c>
      <c r="F48" s="323">
        <v>18.45</v>
      </c>
      <c r="G48" s="323" t="s">
        <v>444</v>
      </c>
      <c r="H48" s="323">
        <v>38.93</v>
      </c>
    </row>
    <row r="49" spans="3:8" x14ac:dyDescent="0.25">
      <c r="C49" s="223" t="str">
        <f t="shared" si="4"/>
        <v>DIAMANTE START 2Mais de 450 até 500</v>
      </c>
      <c r="D49" s="324" t="s">
        <v>571</v>
      </c>
      <c r="E49" s="223" t="s">
        <v>15</v>
      </c>
      <c r="F49" s="323">
        <v>20.05</v>
      </c>
      <c r="G49" s="323" t="s">
        <v>445</v>
      </c>
      <c r="H49" s="323">
        <v>40.53</v>
      </c>
    </row>
    <row r="50" spans="3:8" x14ac:dyDescent="0.25">
      <c r="C50" s="223" t="str">
        <f>CONCATENATE(D50,E50)</f>
        <v>INFINITE 1Até 20</v>
      </c>
      <c r="D50" s="324" t="s">
        <v>572</v>
      </c>
      <c r="E50" s="223" t="s">
        <v>17</v>
      </c>
      <c r="F50" s="323">
        <v>3.7</v>
      </c>
      <c r="G50" s="323" t="s">
        <v>435</v>
      </c>
      <c r="H50" s="323">
        <v>24.18</v>
      </c>
    </row>
    <row r="51" spans="3:8" x14ac:dyDescent="0.25">
      <c r="C51" s="235"/>
      <c r="D51" s="235" t="s">
        <v>406</v>
      </c>
      <c r="E51" s="235" t="s">
        <v>23</v>
      </c>
      <c r="F51" s="235" t="s">
        <v>20</v>
      </c>
      <c r="G51" s="236" t="s">
        <v>21</v>
      </c>
      <c r="H51" s="236" t="s">
        <v>22</v>
      </c>
    </row>
    <row r="52" spans="3:8" x14ac:dyDescent="0.25">
      <c r="C52" s="223" t="str">
        <f t="shared" ref="C52:C61" si="5">CONCATENATE(D52,E52)</f>
        <v>INFINITE 1Mais de 20 até 50</v>
      </c>
      <c r="D52" s="324" t="s">
        <v>572</v>
      </c>
      <c r="E52" s="223" t="s">
        <v>18</v>
      </c>
      <c r="F52" s="323">
        <v>5.15</v>
      </c>
      <c r="G52" s="323" t="s">
        <v>436</v>
      </c>
      <c r="H52" s="323">
        <v>25.630000000000003</v>
      </c>
    </row>
    <row r="53" spans="3:8" x14ac:dyDescent="0.25">
      <c r="C53" s="223" t="str">
        <f t="shared" si="5"/>
        <v>INFINITE 1Mais de 50 até 100</v>
      </c>
      <c r="D53" s="324" t="s">
        <v>572</v>
      </c>
      <c r="E53" s="223" t="s">
        <v>19</v>
      </c>
      <c r="F53" s="323">
        <v>7.15</v>
      </c>
      <c r="G53" s="323" t="s">
        <v>437</v>
      </c>
      <c r="H53" s="323">
        <v>27.630000000000003</v>
      </c>
    </row>
    <row r="54" spans="3:8" x14ac:dyDescent="0.25">
      <c r="C54" s="223" t="str">
        <f t="shared" si="5"/>
        <v>INFINITE 1Mais de 100 até 150</v>
      </c>
      <c r="D54" s="324" t="s">
        <v>572</v>
      </c>
      <c r="E54" s="223" t="s">
        <v>8</v>
      </c>
      <c r="F54" s="323">
        <v>8.75</v>
      </c>
      <c r="G54" s="323" t="s">
        <v>438</v>
      </c>
      <c r="H54" s="323">
        <v>29.230000000000004</v>
      </c>
    </row>
    <row r="55" spans="3:8" x14ac:dyDescent="0.25">
      <c r="C55" s="223" t="str">
        <f t="shared" si="5"/>
        <v>INFINITE 1Mais de 150 até 200</v>
      </c>
      <c r="D55" s="324" t="s">
        <v>572</v>
      </c>
      <c r="E55" s="223" t="s">
        <v>9</v>
      </c>
      <c r="F55" s="323">
        <v>10.35</v>
      </c>
      <c r="G55" s="323" t="s">
        <v>439</v>
      </c>
      <c r="H55" s="323">
        <v>30.830000000000005</v>
      </c>
    </row>
    <row r="56" spans="3:8" x14ac:dyDescent="0.25">
      <c r="C56" s="223" t="str">
        <f t="shared" si="5"/>
        <v>INFINITE 1Mais de 200 até 250</v>
      </c>
      <c r="D56" s="324" t="s">
        <v>572</v>
      </c>
      <c r="E56" s="223" t="s">
        <v>10</v>
      </c>
      <c r="F56" s="323">
        <v>11.95</v>
      </c>
      <c r="G56" s="323" t="s">
        <v>440</v>
      </c>
      <c r="H56" s="323">
        <v>32.43</v>
      </c>
    </row>
    <row r="57" spans="3:8" x14ac:dyDescent="0.25">
      <c r="C57" s="223" t="str">
        <f t="shared" si="5"/>
        <v>INFINITE 1Mais de 250 até 300</v>
      </c>
      <c r="D57" s="324" t="s">
        <v>572</v>
      </c>
      <c r="E57" s="223" t="s">
        <v>11</v>
      </c>
      <c r="F57" s="323">
        <v>13.65</v>
      </c>
      <c r="G57" s="323" t="s">
        <v>441</v>
      </c>
      <c r="H57" s="323">
        <v>34.130000000000003</v>
      </c>
    </row>
    <row r="58" spans="3:8" x14ac:dyDescent="0.25">
      <c r="C58" s="223" t="str">
        <f t="shared" si="5"/>
        <v>INFINITE 1Mais de 300 até 350</v>
      </c>
      <c r="D58" s="324" t="s">
        <v>572</v>
      </c>
      <c r="E58" s="223" t="s">
        <v>12</v>
      </c>
      <c r="F58" s="323">
        <v>15.25</v>
      </c>
      <c r="G58" s="323" t="s">
        <v>442</v>
      </c>
      <c r="H58" s="323">
        <v>35.730000000000004</v>
      </c>
    </row>
    <row r="59" spans="3:8" x14ac:dyDescent="0.25">
      <c r="C59" s="223" t="str">
        <f t="shared" si="5"/>
        <v>INFINITE 1Mais de 350 até 400</v>
      </c>
      <c r="D59" s="324" t="s">
        <v>572</v>
      </c>
      <c r="E59" s="223" t="s">
        <v>13</v>
      </c>
      <c r="F59" s="323">
        <v>16.850000000000001</v>
      </c>
      <c r="G59" s="323" t="s">
        <v>443</v>
      </c>
      <c r="H59" s="323">
        <v>37.330000000000005</v>
      </c>
    </row>
    <row r="60" spans="3:8" x14ac:dyDescent="0.25">
      <c r="C60" s="223" t="str">
        <f t="shared" si="5"/>
        <v>INFINITE 1Mais de 400 até 450</v>
      </c>
      <c r="D60" s="324" t="s">
        <v>572</v>
      </c>
      <c r="E60" s="223" t="s">
        <v>14</v>
      </c>
      <c r="F60" s="323">
        <v>18.45</v>
      </c>
      <c r="G60" s="323" t="s">
        <v>444</v>
      </c>
      <c r="H60" s="323">
        <v>38.93</v>
      </c>
    </row>
    <row r="61" spans="3:8" x14ac:dyDescent="0.25">
      <c r="C61" s="223" t="str">
        <f t="shared" si="5"/>
        <v>INFINITE 1Mais de 450 até 500</v>
      </c>
      <c r="D61" s="324" t="s">
        <v>572</v>
      </c>
      <c r="E61" s="223" t="s">
        <v>15</v>
      </c>
      <c r="F61" s="323">
        <v>20.05</v>
      </c>
      <c r="G61" s="323" t="s">
        <v>445</v>
      </c>
      <c r="H61" s="323">
        <v>40.53</v>
      </c>
    </row>
    <row r="62" spans="3:8" x14ac:dyDescent="0.25">
      <c r="C62" s="223" t="str">
        <f>CONCATENATE(D62,E62)</f>
        <v>INFINITE 2Até 20</v>
      </c>
      <c r="D62" s="324" t="s">
        <v>573</v>
      </c>
      <c r="E62" s="223" t="s">
        <v>17</v>
      </c>
      <c r="F62" s="323">
        <v>3.7</v>
      </c>
      <c r="G62" s="323" t="s">
        <v>435</v>
      </c>
      <c r="H62" s="323">
        <v>24.18</v>
      </c>
    </row>
    <row r="63" spans="3:8" x14ac:dyDescent="0.25">
      <c r="C63" s="235"/>
      <c r="D63" s="235" t="s">
        <v>406</v>
      </c>
      <c r="E63" s="235" t="s">
        <v>23</v>
      </c>
      <c r="F63" s="235" t="s">
        <v>20</v>
      </c>
      <c r="G63" s="236" t="s">
        <v>21</v>
      </c>
      <c r="H63" s="236" t="s">
        <v>22</v>
      </c>
    </row>
    <row r="64" spans="3:8" x14ac:dyDescent="0.25">
      <c r="C64" s="223" t="str">
        <f t="shared" ref="C64:C73" si="6">CONCATENATE(D64,E64)</f>
        <v>INFINITE 2Mais de 20 até 50</v>
      </c>
      <c r="D64" s="324" t="s">
        <v>573</v>
      </c>
      <c r="E64" s="223" t="s">
        <v>18</v>
      </c>
      <c r="F64" s="323">
        <v>5.15</v>
      </c>
      <c r="G64" s="323" t="s">
        <v>436</v>
      </c>
      <c r="H64" s="323">
        <v>25.630000000000003</v>
      </c>
    </row>
    <row r="65" spans="3:8" x14ac:dyDescent="0.25">
      <c r="C65" s="223" t="str">
        <f t="shared" si="6"/>
        <v>INFINITE 2Mais de 50 até 100</v>
      </c>
      <c r="D65" s="324" t="s">
        <v>573</v>
      </c>
      <c r="E65" s="223" t="s">
        <v>19</v>
      </c>
      <c r="F65" s="323">
        <v>7.15</v>
      </c>
      <c r="G65" s="323" t="s">
        <v>437</v>
      </c>
      <c r="H65" s="323">
        <v>27.630000000000003</v>
      </c>
    </row>
    <row r="66" spans="3:8" x14ac:dyDescent="0.25">
      <c r="C66" s="223" t="str">
        <f t="shared" si="6"/>
        <v>INFINITE 2Mais de 100 até 150</v>
      </c>
      <c r="D66" s="324" t="s">
        <v>573</v>
      </c>
      <c r="E66" s="223" t="s">
        <v>8</v>
      </c>
      <c r="F66" s="323">
        <v>8.75</v>
      </c>
      <c r="G66" s="323" t="s">
        <v>438</v>
      </c>
      <c r="H66" s="323">
        <v>29.230000000000004</v>
      </c>
    </row>
    <row r="67" spans="3:8" x14ac:dyDescent="0.25">
      <c r="C67" s="223" t="str">
        <f t="shared" si="6"/>
        <v>INFINITE 2Mais de 150 até 200</v>
      </c>
      <c r="D67" s="324" t="s">
        <v>573</v>
      </c>
      <c r="E67" s="223" t="s">
        <v>9</v>
      </c>
      <c r="F67" s="323">
        <v>10.35</v>
      </c>
      <c r="G67" s="323" t="s">
        <v>439</v>
      </c>
      <c r="H67" s="323">
        <v>30.830000000000005</v>
      </c>
    </row>
    <row r="68" spans="3:8" x14ac:dyDescent="0.25">
      <c r="C68" s="223" t="str">
        <f t="shared" si="6"/>
        <v>INFINITE 2Mais de 200 até 250</v>
      </c>
      <c r="D68" s="324" t="s">
        <v>573</v>
      </c>
      <c r="E68" s="223" t="s">
        <v>10</v>
      </c>
      <c r="F68" s="323">
        <v>11.95</v>
      </c>
      <c r="G68" s="323" t="s">
        <v>440</v>
      </c>
      <c r="H68" s="323">
        <v>32.43</v>
      </c>
    </row>
    <row r="69" spans="3:8" x14ac:dyDescent="0.25">
      <c r="C69" s="223" t="str">
        <f t="shared" si="6"/>
        <v>INFINITE 2Mais de 250 até 300</v>
      </c>
      <c r="D69" s="324" t="s">
        <v>573</v>
      </c>
      <c r="E69" s="223" t="s">
        <v>11</v>
      </c>
      <c r="F69" s="323">
        <v>13.65</v>
      </c>
      <c r="G69" s="323" t="s">
        <v>441</v>
      </c>
      <c r="H69" s="323">
        <v>34.130000000000003</v>
      </c>
    </row>
    <row r="70" spans="3:8" x14ac:dyDescent="0.25">
      <c r="C70" s="223" t="str">
        <f t="shared" si="6"/>
        <v>INFINITE 2Mais de 300 até 350</v>
      </c>
      <c r="D70" s="324" t="s">
        <v>573</v>
      </c>
      <c r="E70" s="223" t="s">
        <v>12</v>
      </c>
      <c r="F70" s="323">
        <v>15.25</v>
      </c>
      <c r="G70" s="323" t="s">
        <v>442</v>
      </c>
      <c r="H70" s="323">
        <v>35.730000000000004</v>
      </c>
    </row>
    <row r="71" spans="3:8" x14ac:dyDescent="0.25">
      <c r="C71" s="223" t="str">
        <f t="shared" si="6"/>
        <v>INFINITE 2Mais de 350 até 400</v>
      </c>
      <c r="D71" s="324" t="s">
        <v>573</v>
      </c>
      <c r="E71" s="223" t="s">
        <v>13</v>
      </c>
      <c r="F71" s="323">
        <v>16.850000000000001</v>
      </c>
      <c r="G71" s="323" t="s">
        <v>443</v>
      </c>
      <c r="H71" s="323">
        <v>37.330000000000005</v>
      </c>
    </row>
    <row r="72" spans="3:8" x14ac:dyDescent="0.25">
      <c r="C72" s="223" t="str">
        <f t="shared" si="6"/>
        <v>INFINITE 2Mais de 400 até 450</v>
      </c>
      <c r="D72" s="324" t="s">
        <v>573</v>
      </c>
      <c r="E72" s="223" t="s">
        <v>14</v>
      </c>
      <c r="F72" s="323">
        <v>18.45</v>
      </c>
      <c r="G72" s="323" t="s">
        <v>444</v>
      </c>
      <c r="H72" s="323">
        <v>38.93</v>
      </c>
    </row>
    <row r="73" spans="3:8" x14ac:dyDescent="0.25">
      <c r="C73" s="223" t="str">
        <f t="shared" si="6"/>
        <v>INFINITE 2Mais de 450 até 500</v>
      </c>
      <c r="D73" s="324" t="s">
        <v>573</v>
      </c>
      <c r="E73" s="223" t="s">
        <v>15</v>
      </c>
      <c r="F73" s="323">
        <v>20.05</v>
      </c>
      <c r="G73" s="323" t="s">
        <v>445</v>
      </c>
      <c r="H73" s="323">
        <v>40.53</v>
      </c>
    </row>
    <row r="74" spans="3:8" x14ac:dyDescent="0.25">
      <c r="C74" s="223" t="str">
        <f>CONCATENATE(D74,E74)</f>
        <v>INFINITE 3Até 20</v>
      </c>
      <c r="D74" s="324" t="s">
        <v>574</v>
      </c>
      <c r="E74" s="223" t="s">
        <v>17</v>
      </c>
      <c r="F74" s="323">
        <v>3.7</v>
      </c>
      <c r="G74" s="323" t="s">
        <v>435</v>
      </c>
      <c r="H74" s="323">
        <v>24.18</v>
      </c>
    </row>
    <row r="75" spans="3:8" x14ac:dyDescent="0.25">
      <c r="C75" s="235"/>
      <c r="D75" s="235" t="s">
        <v>406</v>
      </c>
      <c r="E75" s="235" t="s">
        <v>23</v>
      </c>
      <c r="F75" s="235" t="s">
        <v>20</v>
      </c>
      <c r="G75" s="236" t="s">
        <v>21</v>
      </c>
      <c r="H75" s="236" t="s">
        <v>22</v>
      </c>
    </row>
    <row r="76" spans="3:8" x14ac:dyDescent="0.25">
      <c r="C76" s="223" t="str">
        <f t="shared" ref="C76:C85" si="7">CONCATENATE(D76,E76)</f>
        <v>INFINITE 3Mais de 20 até 50</v>
      </c>
      <c r="D76" s="324" t="s">
        <v>574</v>
      </c>
      <c r="E76" s="223" t="s">
        <v>18</v>
      </c>
      <c r="F76" s="323">
        <v>5.15</v>
      </c>
      <c r="G76" s="323" t="s">
        <v>436</v>
      </c>
      <c r="H76" s="323">
        <v>25.630000000000003</v>
      </c>
    </row>
    <row r="77" spans="3:8" x14ac:dyDescent="0.25">
      <c r="C77" s="223" t="str">
        <f t="shared" si="7"/>
        <v>INFINITE 3Mais de 50 até 100</v>
      </c>
      <c r="D77" s="324" t="s">
        <v>574</v>
      </c>
      <c r="E77" s="223" t="s">
        <v>19</v>
      </c>
      <c r="F77" s="323">
        <v>7.15</v>
      </c>
      <c r="G77" s="323" t="s">
        <v>437</v>
      </c>
      <c r="H77" s="323">
        <v>27.630000000000003</v>
      </c>
    </row>
    <row r="78" spans="3:8" x14ac:dyDescent="0.25">
      <c r="C78" s="223" t="str">
        <f t="shared" si="7"/>
        <v>INFINITE 3Mais de 100 até 150</v>
      </c>
      <c r="D78" s="324" t="s">
        <v>574</v>
      </c>
      <c r="E78" s="223" t="s">
        <v>8</v>
      </c>
      <c r="F78" s="323">
        <v>8.75</v>
      </c>
      <c r="G78" s="323" t="s">
        <v>438</v>
      </c>
      <c r="H78" s="323">
        <v>29.230000000000004</v>
      </c>
    </row>
    <row r="79" spans="3:8" x14ac:dyDescent="0.25">
      <c r="C79" s="223" t="str">
        <f t="shared" si="7"/>
        <v>INFINITE 3Mais de 150 até 200</v>
      </c>
      <c r="D79" s="324" t="s">
        <v>574</v>
      </c>
      <c r="E79" s="223" t="s">
        <v>9</v>
      </c>
      <c r="F79" s="323">
        <v>10.35</v>
      </c>
      <c r="G79" s="323" t="s">
        <v>439</v>
      </c>
      <c r="H79" s="323">
        <v>30.830000000000005</v>
      </c>
    </row>
    <row r="80" spans="3:8" x14ac:dyDescent="0.25">
      <c r="C80" s="223" t="str">
        <f t="shared" si="7"/>
        <v>INFINITE 3Mais de 200 até 250</v>
      </c>
      <c r="D80" s="324" t="s">
        <v>574</v>
      </c>
      <c r="E80" s="223" t="s">
        <v>10</v>
      </c>
      <c r="F80" s="323">
        <v>11.95</v>
      </c>
      <c r="G80" s="323" t="s">
        <v>440</v>
      </c>
      <c r="H80" s="323">
        <v>32.43</v>
      </c>
    </row>
    <row r="81" spans="3:8" x14ac:dyDescent="0.25">
      <c r="C81" s="223" t="str">
        <f t="shared" si="7"/>
        <v>INFINITE 3Mais de 250 até 300</v>
      </c>
      <c r="D81" s="324" t="s">
        <v>574</v>
      </c>
      <c r="E81" s="223" t="s">
        <v>11</v>
      </c>
      <c r="F81" s="323">
        <v>13.65</v>
      </c>
      <c r="G81" s="323" t="s">
        <v>441</v>
      </c>
      <c r="H81" s="323">
        <v>34.130000000000003</v>
      </c>
    </row>
    <row r="82" spans="3:8" x14ac:dyDescent="0.25">
      <c r="C82" s="223" t="str">
        <f t="shared" si="7"/>
        <v>INFINITE 3Mais de 300 até 350</v>
      </c>
      <c r="D82" s="324" t="s">
        <v>574</v>
      </c>
      <c r="E82" s="223" t="s">
        <v>12</v>
      </c>
      <c r="F82" s="323">
        <v>15.25</v>
      </c>
      <c r="G82" s="323" t="s">
        <v>442</v>
      </c>
      <c r="H82" s="323">
        <v>35.730000000000004</v>
      </c>
    </row>
    <row r="83" spans="3:8" x14ac:dyDescent="0.25">
      <c r="C83" s="223" t="str">
        <f t="shared" si="7"/>
        <v>INFINITE 3Mais de 350 até 400</v>
      </c>
      <c r="D83" s="324" t="s">
        <v>574</v>
      </c>
      <c r="E83" s="223" t="s">
        <v>13</v>
      </c>
      <c r="F83" s="323">
        <v>16.850000000000001</v>
      </c>
      <c r="G83" s="323" t="s">
        <v>443</v>
      </c>
      <c r="H83" s="323">
        <v>37.330000000000005</v>
      </c>
    </row>
    <row r="84" spans="3:8" x14ac:dyDescent="0.25">
      <c r="C84" s="223" t="str">
        <f t="shared" si="7"/>
        <v>INFINITE 3Mais de 400 até 450</v>
      </c>
      <c r="D84" s="324" t="s">
        <v>574</v>
      </c>
      <c r="E84" s="223" t="s">
        <v>14</v>
      </c>
      <c r="F84" s="323">
        <v>18.45</v>
      </c>
      <c r="G84" s="323" t="s">
        <v>444</v>
      </c>
      <c r="H84" s="323">
        <v>38.93</v>
      </c>
    </row>
    <row r="85" spans="3:8" x14ac:dyDescent="0.25">
      <c r="C85" s="223" t="str">
        <f t="shared" si="7"/>
        <v>INFINITE 3Mais de 450 até 500</v>
      </c>
      <c r="D85" s="324" t="s">
        <v>574</v>
      </c>
      <c r="E85" s="223" t="s">
        <v>15</v>
      </c>
      <c r="F85" s="323">
        <v>20.05</v>
      </c>
      <c r="G85" s="323" t="s">
        <v>445</v>
      </c>
      <c r="H85" s="323">
        <v>40.53</v>
      </c>
    </row>
    <row r="86" spans="3:8" x14ac:dyDescent="0.25">
      <c r="C86" s="223" t="str">
        <f>CONCATENATE(D86,E86)</f>
        <v>INFINITE 4Até 20</v>
      </c>
      <c r="D86" s="324" t="s">
        <v>575</v>
      </c>
      <c r="E86" s="223" t="s">
        <v>17</v>
      </c>
      <c r="F86" s="323">
        <v>3.7</v>
      </c>
      <c r="G86" s="323" t="s">
        <v>435</v>
      </c>
      <c r="H86" s="323">
        <v>24.18</v>
      </c>
    </row>
    <row r="87" spans="3:8" x14ac:dyDescent="0.25">
      <c r="C87" s="235"/>
      <c r="D87" s="235" t="s">
        <v>406</v>
      </c>
      <c r="E87" s="235" t="s">
        <v>23</v>
      </c>
      <c r="F87" s="235" t="s">
        <v>20</v>
      </c>
      <c r="G87" s="236" t="s">
        <v>21</v>
      </c>
      <c r="H87" s="236" t="s">
        <v>22</v>
      </c>
    </row>
    <row r="88" spans="3:8" x14ac:dyDescent="0.25">
      <c r="C88" s="223" t="str">
        <f t="shared" ref="C88:C97" si="8">CONCATENATE(D88,E88)</f>
        <v>INFINITE 4Mais de 20 até 50</v>
      </c>
      <c r="D88" s="324" t="s">
        <v>575</v>
      </c>
      <c r="E88" s="223" t="s">
        <v>18</v>
      </c>
      <c r="F88" s="323">
        <v>5.15</v>
      </c>
      <c r="G88" s="323" t="s">
        <v>436</v>
      </c>
      <c r="H88" s="323">
        <v>25.630000000000003</v>
      </c>
    </row>
    <row r="89" spans="3:8" x14ac:dyDescent="0.25">
      <c r="C89" s="223" t="str">
        <f t="shared" si="8"/>
        <v>INFINITE 4Mais de 50 até 100</v>
      </c>
      <c r="D89" s="324" t="s">
        <v>575</v>
      </c>
      <c r="E89" s="223" t="s">
        <v>19</v>
      </c>
      <c r="F89" s="323">
        <v>7.15</v>
      </c>
      <c r="G89" s="323" t="s">
        <v>437</v>
      </c>
      <c r="H89" s="323">
        <v>27.630000000000003</v>
      </c>
    </row>
    <row r="90" spans="3:8" x14ac:dyDescent="0.25">
      <c r="C90" s="223" t="str">
        <f t="shared" si="8"/>
        <v>INFINITE 4Mais de 100 até 150</v>
      </c>
      <c r="D90" s="324" t="s">
        <v>575</v>
      </c>
      <c r="E90" s="223" t="s">
        <v>8</v>
      </c>
      <c r="F90" s="323">
        <v>8.75</v>
      </c>
      <c r="G90" s="323" t="s">
        <v>438</v>
      </c>
      <c r="H90" s="323">
        <v>29.230000000000004</v>
      </c>
    </row>
    <row r="91" spans="3:8" x14ac:dyDescent="0.25">
      <c r="C91" s="223" t="str">
        <f t="shared" si="8"/>
        <v>INFINITE 4Mais de 150 até 200</v>
      </c>
      <c r="D91" s="324" t="s">
        <v>575</v>
      </c>
      <c r="E91" s="223" t="s">
        <v>9</v>
      </c>
      <c r="F91" s="323">
        <v>10.35</v>
      </c>
      <c r="G91" s="323" t="s">
        <v>439</v>
      </c>
      <c r="H91" s="323">
        <v>30.830000000000005</v>
      </c>
    </row>
    <row r="92" spans="3:8" x14ac:dyDescent="0.25">
      <c r="C92" s="223" t="str">
        <f t="shared" si="8"/>
        <v>INFINITE 4Mais de 200 até 250</v>
      </c>
      <c r="D92" s="324" t="s">
        <v>575</v>
      </c>
      <c r="E92" s="223" t="s">
        <v>10</v>
      </c>
      <c r="F92" s="323">
        <v>11.95</v>
      </c>
      <c r="G92" s="323" t="s">
        <v>440</v>
      </c>
      <c r="H92" s="323">
        <v>32.43</v>
      </c>
    </row>
    <row r="93" spans="3:8" x14ac:dyDescent="0.25">
      <c r="C93" s="223" t="str">
        <f t="shared" si="8"/>
        <v>INFINITE 4Mais de 250 até 300</v>
      </c>
      <c r="D93" s="324" t="s">
        <v>575</v>
      </c>
      <c r="E93" s="223" t="s">
        <v>11</v>
      </c>
      <c r="F93" s="323">
        <v>13.65</v>
      </c>
      <c r="G93" s="323" t="s">
        <v>441</v>
      </c>
      <c r="H93" s="323">
        <v>34.130000000000003</v>
      </c>
    </row>
    <row r="94" spans="3:8" x14ac:dyDescent="0.25">
      <c r="C94" s="223" t="str">
        <f t="shared" si="8"/>
        <v>INFINITE 4Mais de 300 até 350</v>
      </c>
      <c r="D94" s="324" t="s">
        <v>575</v>
      </c>
      <c r="E94" s="223" t="s">
        <v>12</v>
      </c>
      <c r="F94" s="323">
        <v>15.25</v>
      </c>
      <c r="G94" s="323" t="s">
        <v>442</v>
      </c>
      <c r="H94" s="323">
        <v>35.730000000000004</v>
      </c>
    </row>
    <row r="95" spans="3:8" x14ac:dyDescent="0.25">
      <c r="C95" s="223" t="str">
        <f t="shared" si="8"/>
        <v>INFINITE 4Mais de 350 até 400</v>
      </c>
      <c r="D95" s="324" t="s">
        <v>575</v>
      </c>
      <c r="E95" s="223" t="s">
        <v>13</v>
      </c>
      <c r="F95" s="323">
        <v>16.850000000000001</v>
      </c>
      <c r="G95" s="323" t="s">
        <v>443</v>
      </c>
      <c r="H95" s="323">
        <v>37.330000000000005</v>
      </c>
    </row>
    <row r="96" spans="3:8" x14ac:dyDescent="0.25">
      <c r="C96" s="223" t="str">
        <f t="shared" si="8"/>
        <v>INFINITE 4Mais de 400 até 450</v>
      </c>
      <c r="D96" s="324" t="s">
        <v>575</v>
      </c>
      <c r="E96" s="223" t="s">
        <v>14</v>
      </c>
      <c r="F96" s="323">
        <v>18.45</v>
      </c>
      <c r="G96" s="323" t="s">
        <v>444</v>
      </c>
      <c r="H96" s="323">
        <v>38.93</v>
      </c>
    </row>
    <row r="97" spans="3:8" x14ac:dyDescent="0.25">
      <c r="C97" s="223" t="str">
        <f t="shared" si="8"/>
        <v>INFINITE 4Mais de 450 até 500</v>
      </c>
      <c r="D97" s="324" t="s">
        <v>575</v>
      </c>
      <c r="E97" s="223" t="s">
        <v>15</v>
      </c>
      <c r="F97" s="323">
        <v>20.05</v>
      </c>
      <c r="G97" s="323" t="s">
        <v>445</v>
      </c>
      <c r="H97" s="323">
        <v>40.53</v>
      </c>
    </row>
    <row r="98" spans="3:8" x14ac:dyDescent="0.25">
      <c r="C98" s="223" t="str">
        <f>CONCATENATE(D98,E98)</f>
        <v>INFINITE 5Até 20</v>
      </c>
      <c r="D98" s="324" t="s">
        <v>576</v>
      </c>
      <c r="E98" s="223" t="s">
        <v>17</v>
      </c>
      <c r="F98" s="323">
        <v>3.7</v>
      </c>
      <c r="G98" s="323" t="s">
        <v>435</v>
      </c>
      <c r="H98" s="323">
        <v>24.18</v>
      </c>
    </row>
    <row r="99" spans="3:8" x14ac:dyDescent="0.25">
      <c r="C99" s="235"/>
      <c r="D99" s="235" t="s">
        <v>406</v>
      </c>
      <c r="E99" s="235" t="s">
        <v>23</v>
      </c>
      <c r="F99" s="235" t="s">
        <v>20</v>
      </c>
      <c r="G99" s="236" t="s">
        <v>21</v>
      </c>
      <c r="H99" s="236" t="s">
        <v>22</v>
      </c>
    </row>
    <row r="100" spans="3:8" x14ac:dyDescent="0.25">
      <c r="C100" s="223" t="str">
        <f t="shared" ref="C100:C109" si="9">CONCATENATE(D100,E100)</f>
        <v>INFINITE 5Mais de 20 até 50</v>
      </c>
      <c r="D100" s="324" t="s">
        <v>576</v>
      </c>
      <c r="E100" s="223" t="s">
        <v>18</v>
      </c>
      <c r="F100" s="323">
        <v>5.15</v>
      </c>
      <c r="G100" s="323" t="s">
        <v>436</v>
      </c>
      <c r="H100" s="323">
        <v>25.630000000000003</v>
      </c>
    </row>
    <row r="101" spans="3:8" x14ac:dyDescent="0.25">
      <c r="C101" s="223" t="str">
        <f t="shared" si="9"/>
        <v>INFINITE 5Mais de 50 até 100</v>
      </c>
      <c r="D101" s="324" t="s">
        <v>576</v>
      </c>
      <c r="E101" s="223" t="s">
        <v>19</v>
      </c>
      <c r="F101" s="323">
        <v>7.15</v>
      </c>
      <c r="G101" s="323" t="s">
        <v>437</v>
      </c>
      <c r="H101" s="323">
        <v>27.630000000000003</v>
      </c>
    </row>
    <row r="102" spans="3:8" x14ac:dyDescent="0.25">
      <c r="C102" s="223" t="str">
        <f t="shared" si="9"/>
        <v>INFINITE 5Mais de 100 até 150</v>
      </c>
      <c r="D102" s="324" t="s">
        <v>576</v>
      </c>
      <c r="E102" s="223" t="s">
        <v>8</v>
      </c>
      <c r="F102" s="323">
        <v>8.75</v>
      </c>
      <c r="G102" s="323" t="s">
        <v>438</v>
      </c>
      <c r="H102" s="323">
        <v>29.230000000000004</v>
      </c>
    </row>
    <row r="103" spans="3:8" x14ac:dyDescent="0.25">
      <c r="C103" s="223" t="str">
        <f t="shared" si="9"/>
        <v>INFINITE 5Mais de 150 até 200</v>
      </c>
      <c r="D103" s="324" t="s">
        <v>576</v>
      </c>
      <c r="E103" s="223" t="s">
        <v>9</v>
      </c>
      <c r="F103" s="323">
        <v>10.35</v>
      </c>
      <c r="G103" s="323" t="s">
        <v>439</v>
      </c>
      <c r="H103" s="323">
        <v>30.830000000000005</v>
      </c>
    </row>
    <row r="104" spans="3:8" x14ac:dyDescent="0.25">
      <c r="C104" s="223" t="str">
        <f t="shared" si="9"/>
        <v>INFINITE 5Mais de 200 até 250</v>
      </c>
      <c r="D104" s="324" t="s">
        <v>576</v>
      </c>
      <c r="E104" s="223" t="s">
        <v>10</v>
      </c>
      <c r="F104" s="323">
        <v>11.95</v>
      </c>
      <c r="G104" s="323" t="s">
        <v>440</v>
      </c>
      <c r="H104" s="323">
        <v>32.43</v>
      </c>
    </row>
    <row r="105" spans="3:8" x14ac:dyDescent="0.25">
      <c r="C105" s="223" t="str">
        <f t="shared" si="9"/>
        <v>INFINITE 5Mais de 250 até 300</v>
      </c>
      <c r="D105" s="324" t="s">
        <v>576</v>
      </c>
      <c r="E105" s="223" t="s">
        <v>11</v>
      </c>
      <c r="F105" s="323">
        <v>13.65</v>
      </c>
      <c r="G105" s="323" t="s">
        <v>441</v>
      </c>
      <c r="H105" s="323">
        <v>34.130000000000003</v>
      </c>
    </row>
    <row r="106" spans="3:8" x14ac:dyDescent="0.25">
      <c r="C106" s="223" t="str">
        <f t="shared" si="9"/>
        <v>INFINITE 5Mais de 300 até 350</v>
      </c>
      <c r="D106" s="324" t="s">
        <v>576</v>
      </c>
      <c r="E106" s="223" t="s">
        <v>12</v>
      </c>
      <c r="F106" s="323">
        <v>15.25</v>
      </c>
      <c r="G106" s="323" t="s">
        <v>442</v>
      </c>
      <c r="H106" s="323">
        <v>35.730000000000004</v>
      </c>
    </row>
    <row r="107" spans="3:8" x14ac:dyDescent="0.25">
      <c r="C107" s="223" t="str">
        <f t="shared" si="9"/>
        <v>INFINITE 5Mais de 350 até 400</v>
      </c>
      <c r="D107" s="324" t="s">
        <v>576</v>
      </c>
      <c r="E107" s="223" t="s">
        <v>13</v>
      </c>
      <c r="F107" s="323">
        <v>16.850000000000001</v>
      </c>
      <c r="G107" s="323" t="s">
        <v>443</v>
      </c>
      <c r="H107" s="323">
        <v>37.330000000000005</v>
      </c>
    </row>
    <row r="108" spans="3:8" x14ac:dyDescent="0.25">
      <c r="C108" s="223" t="str">
        <f t="shared" si="9"/>
        <v>INFINITE 5Mais de 400 até 450</v>
      </c>
      <c r="D108" s="324" t="s">
        <v>576</v>
      </c>
      <c r="E108" s="223" t="s">
        <v>14</v>
      </c>
      <c r="F108" s="323">
        <v>18.45</v>
      </c>
      <c r="G108" s="323" t="s">
        <v>444</v>
      </c>
      <c r="H108" s="323">
        <v>38.93</v>
      </c>
    </row>
    <row r="109" spans="3:8" x14ac:dyDescent="0.25">
      <c r="C109" s="223" t="str">
        <f t="shared" si="9"/>
        <v>INFINITE 5Mais de 450 até 500</v>
      </c>
      <c r="D109" s="324" t="s">
        <v>576</v>
      </c>
      <c r="E109" s="223" t="s">
        <v>15</v>
      </c>
      <c r="F109" s="323">
        <v>20.05</v>
      </c>
      <c r="G109" s="323" t="s">
        <v>445</v>
      </c>
      <c r="H109" s="323">
        <v>40.53</v>
      </c>
    </row>
    <row r="110" spans="3:8" x14ac:dyDescent="0.25">
      <c r="C110" s="223" t="str">
        <f>CONCATENATE(D110,E110)</f>
        <v>INFINITE 6Até 20</v>
      </c>
      <c r="D110" s="324" t="s">
        <v>577</v>
      </c>
      <c r="E110" s="223" t="s">
        <v>17</v>
      </c>
      <c r="F110" s="323">
        <v>3.7</v>
      </c>
      <c r="G110" s="323" t="s">
        <v>435</v>
      </c>
      <c r="H110" s="323">
        <v>24.18</v>
      </c>
    </row>
    <row r="111" spans="3:8" x14ac:dyDescent="0.25">
      <c r="C111" s="235"/>
      <c r="D111" s="235" t="s">
        <v>406</v>
      </c>
      <c r="E111" s="235" t="s">
        <v>23</v>
      </c>
      <c r="F111" s="235" t="s">
        <v>20</v>
      </c>
      <c r="G111" s="236" t="s">
        <v>21</v>
      </c>
      <c r="H111" s="236" t="s">
        <v>22</v>
      </c>
    </row>
    <row r="112" spans="3:8" x14ac:dyDescent="0.25">
      <c r="C112" s="223" t="str">
        <f t="shared" ref="C112:C121" si="10">CONCATENATE(D112,E112)</f>
        <v>INFINITE 6Mais de 20 até 50</v>
      </c>
      <c r="D112" s="324" t="s">
        <v>577</v>
      </c>
      <c r="E112" s="223" t="s">
        <v>18</v>
      </c>
      <c r="F112" s="323">
        <v>5.15</v>
      </c>
      <c r="G112" s="323" t="s">
        <v>436</v>
      </c>
      <c r="H112" s="323">
        <v>25.630000000000003</v>
      </c>
    </row>
    <row r="113" spans="3:8" x14ac:dyDescent="0.25">
      <c r="C113" s="223" t="str">
        <f t="shared" si="10"/>
        <v>INFINITE 6Mais de 50 até 100</v>
      </c>
      <c r="D113" s="324" t="s">
        <v>577</v>
      </c>
      <c r="E113" s="223" t="s">
        <v>19</v>
      </c>
      <c r="F113" s="323">
        <v>7.15</v>
      </c>
      <c r="G113" s="323" t="s">
        <v>437</v>
      </c>
      <c r="H113" s="323">
        <v>27.630000000000003</v>
      </c>
    </row>
    <row r="114" spans="3:8" x14ac:dyDescent="0.25">
      <c r="C114" s="223" t="str">
        <f t="shared" si="10"/>
        <v>INFINITE 6Mais de 100 até 150</v>
      </c>
      <c r="D114" s="324" t="s">
        <v>577</v>
      </c>
      <c r="E114" s="223" t="s">
        <v>8</v>
      </c>
      <c r="F114" s="323">
        <v>8.75</v>
      </c>
      <c r="G114" s="323" t="s">
        <v>438</v>
      </c>
      <c r="H114" s="323">
        <v>29.230000000000004</v>
      </c>
    </row>
    <row r="115" spans="3:8" x14ac:dyDescent="0.25">
      <c r="C115" s="223" t="str">
        <f t="shared" si="10"/>
        <v>INFINITE 6Mais de 150 até 200</v>
      </c>
      <c r="D115" s="324" t="s">
        <v>577</v>
      </c>
      <c r="E115" s="223" t="s">
        <v>9</v>
      </c>
      <c r="F115" s="323">
        <v>10.35</v>
      </c>
      <c r="G115" s="323" t="s">
        <v>439</v>
      </c>
      <c r="H115" s="323">
        <v>30.830000000000005</v>
      </c>
    </row>
    <row r="116" spans="3:8" x14ac:dyDescent="0.25">
      <c r="C116" s="223" t="str">
        <f t="shared" si="10"/>
        <v>INFINITE 6Mais de 200 até 250</v>
      </c>
      <c r="D116" s="324" t="s">
        <v>577</v>
      </c>
      <c r="E116" s="223" t="s">
        <v>10</v>
      </c>
      <c r="F116" s="323">
        <v>11.95</v>
      </c>
      <c r="G116" s="323" t="s">
        <v>440</v>
      </c>
      <c r="H116" s="323">
        <v>32.43</v>
      </c>
    </row>
    <row r="117" spans="3:8" x14ac:dyDescent="0.25">
      <c r="C117" s="223" t="str">
        <f t="shared" si="10"/>
        <v>INFINITE 6Mais de 250 até 300</v>
      </c>
      <c r="D117" s="324" t="s">
        <v>577</v>
      </c>
      <c r="E117" s="223" t="s">
        <v>11</v>
      </c>
      <c r="F117" s="323">
        <v>13.65</v>
      </c>
      <c r="G117" s="323" t="s">
        <v>441</v>
      </c>
      <c r="H117" s="323">
        <v>34.130000000000003</v>
      </c>
    </row>
    <row r="118" spans="3:8" x14ac:dyDescent="0.25">
      <c r="C118" s="223" t="str">
        <f t="shared" si="10"/>
        <v>INFINITE 6Mais de 300 até 350</v>
      </c>
      <c r="D118" s="324" t="s">
        <v>577</v>
      </c>
      <c r="E118" s="223" t="s">
        <v>12</v>
      </c>
      <c r="F118" s="323">
        <v>15.25</v>
      </c>
      <c r="G118" s="323" t="s">
        <v>442</v>
      </c>
      <c r="H118" s="323">
        <v>35.730000000000004</v>
      </c>
    </row>
    <row r="119" spans="3:8" x14ac:dyDescent="0.25">
      <c r="C119" s="223" t="str">
        <f t="shared" si="10"/>
        <v>INFINITE 6Mais de 350 até 400</v>
      </c>
      <c r="D119" s="324" t="s">
        <v>577</v>
      </c>
      <c r="E119" s="223" t="s">
        <v>13</v>
      </c>
      <c r="F119" s="323">
        <v>16.850000000000001</v>
      </c>
      <c r="G119" s="323" t="s">
        <v>443</v>
      </c>
      <c r="H119" s="323">
        <v>37.330000000000005</v>
      </c>
    </row>
    <row r="120" spans="3:8" x14ac:dyDescent="0.25">
      <c r="C120" s="223" t="str">
        <f t="shared" si="10"/>
        <v>INFINITE 6Mais de 400 até 450</v>
      </c>
      <c r="D120" s="324" t="s">
        <v>577</v>
      </c>
      <c r="E120" s="223" t="s">
        <v>14</v>
      </c>
      <c r="F120" s="323">
        <v>18.45</v>
      </c>
      <c r="G120" s="323" t="s">
        <v>444</v>
      </c>
      <c r="H120" s="323">
        <v>38.93</v>
      </c>
    </row>
    <row r="121" spans="3:8" x14ac:dyDescent="0.25">
      <c r="C121" s="223" t="str">
        <f t="shared" si="10"/>
        <v>INFINITE 6Mais de 450 até 500</v>
      </c>
      <c r="D121" s="324" t="s">
        <v>577</v>
      </c>
      <c r="E121" s="223" t="s">
        <v>15</v>
      </c>
      <c r="F121" s="323">
        <v>20.05</v>
      </c>
      <c r="G121" s="323" t="s">
        <v>445</v>
      </c>
      <c r="H121" s="323">
        <v>40.53</v>
      </c>
    </row>
    <row r="122" spans="3:8" x14ac:dyDescent="0.25">
      <c r="C122" s="223" t="str">
        <f>CONCATENATE(D122,E122)</f>
        <v>INFINITE 7Até 20</v>
      </c>
      <c r="D122" s="324" t="s">
        <v>578</v>
      </c>
      <c r="E122" s="223" t="s">
        <v>17</v>
      </c>
      <c r="F122" s="323">
        <v>3.7</v>
      </c>
      <c r="G122" s="323" t="s">
        <v>435</v>
      </c>
      <c r="H122" s="323">
        <v>24.18</v>
      </c>
    </row>
    <row r="123" spans="3:8" x14ac:dyDescent="0.25">
      <c r="C123" s="235"/>
      <c r="D123" s="235" t="s">
        <v>406</v>
      </c>
      <c r="E123" s="235" t="s">
        <v>23</v>
      </c>
      <c r="F123" s="235" t="s">
        <v>20</v>
      </c>
      <c r="G123" s="236" t="s">
        <v>21</v>
      </c>
      <c r="H123" s="236" t="s">
        <v>22</v>
      </c>
    </row>
    <row r="124" spans="3:8" x14ac:dyDescent="0.25">
      <c r="C124" s="223" t="str">
        <f t="shared" ref="C124:C133" si="11">CONCATENATE(D124,E124)</f>
        <v>INFINITE 7Mais de 20 até 50</v>
      </c>
      <c r="D124" s="324" t="s">
        <v>578</v>
      </c>
      <c r="E124" s="223" t="s">
        <v>18</v>
      </c>
      <c r="F124" s="323">
        <v>5.15</v>
      </c>
      <c r="G124" s="323" t="s">
        <v>436</v>
      </c>
      <c r="H124" s="323">
        <v>25.630000000000003</v>
      </c>
    </row>
    <row r="125" spans="3:8" x14ac:dyDescent="0.25">
      <c r="C125" s="223" t="str">
        <f t="shared" si="11"/>
        <v>INFINITE 7Mais de 50 até 100</v>
      </c>
      <c r="D125" s="324" t="s">
        <v>578</v>
      </c>
      <c r="E125" s="223" t="s">
        <v>19</v>
      </c>
      <c r="F125" s="323">
        <v>7.15</v>
      </c>
      <c r="G125" s="323" t="s">
        <v>437</v>
      </c>
      <c r="H125" s="323">
        <v>27.630000000000003</v>
      </c>
    </row>
    <row r="126" spans="3:8" x14ac:dyDescent="0.25">
      <c r="C126" s="223" t="str">
        <f t="shared" si="11"/>
        <v>INFINITE 7Mais de 100 até 150</v>
      </c>
      <c r="D126" s="324" t="s">
        <v>578</v>
      </c>
      <c r="E126" s="223" t="s">
        <v>8</v>
      </c>
      <c r="F126" s="323">
        <v>8.75</v>
      </c>
      <c r="G126" s="323" t="s">
        <v>438</v>
      </c>
      <c r="H126" s="323">
        <v>29.230000000000004</v>
      </c>
    </row>
    <row r="127" spans="3:8" x14ac:dyDescent="0.25">
      <c r="C127" s="223" t="str">
        <f t="shared" si="11"/>
        <v>INFINITE 7Mais de 150 até 200</v>
      </c>
      <c r="D127" s="324" t="s">
        <v>578</v>
      </c>
      <c r="E127" s="223" t="s">
        <v>9</v>
      </c>
      <c r="F127" s="323">
        <v>10.35</v>
      </c>
      <c r="G127" s="323" t="s">
        <v>439</v>
      </c>
      <c r="H127" s="323">
        <v>30.830000000000005</v>
      </c>
    </row>
    <row r="128" spans="3:8" x14ac:dyDescent="0.25">
      <c r="C128" s="223" t="str">
        <f t="shared" si="11"/>
        <v>INFINITE 7Mais de 200 até 250</v>
      </c>
      <c r="D128" s="324" t="s">
        <v>578</v>
      </c>
      <c r="E128" s="223" t="s">
        <v>10</v>
      </c>
      <c r="F128" s="323">
        <v>11.95</v>
      </c>
      <c r="G128" s="323" t="s">
        <v>440</v>
      </c>
      <c r="H128" s="323">
        <v>32.43</v>
      </c>
    </row>
    <row r="129" spans="3:8" x14ac:dyDescent="0.25">
      <c r="C129" s="223" t="str">
        <f t="shared" si="11"/>
        <v>INFINITE 7Mais de 250 até 300</v>
      </c>
      <c r="D129" s="324" t="s">
        <v>578</v>
      </c>
      <c r="E129" s="223" t="s">
        <v>11</v>
      </c>
      <c r="F129" s="323">
        <v>13.65</v>
      </c>
      <c r="G129" s="323" t="s">
        <v>441</v>
      </c>
      <c r="H129" s="323">
        <v>34.130000000000003</v>
      </c>
    </row>
    <row r="130" spans="3:8" x14ac:dyDescent="0.25">
      <c r="C130" s="223" t="str">
        <f t="shared" si="11"/>
        <v>INFINITE 7Mais de 300 até 350</v>
      </c>
      <c r="D130" s="324" t="s">
        <v>578</v>
      </c>
      <c r="E130" s="223" t="s">
        <v>12</v>
      </c>
      <c r="F130" s="323">
        <v>15.25</v>
      </c>
      <c r="G130" s="323" t="s">
        <v>442</v>
      </c>
      <c r="H130" s="323">
        <v>35.730000000000004</v>
      </c>
    </row>
    <row r="131" spans="3:8" x14ac:dyDescent="0.25">
      <c r="C131" s="223" t="str">
        <f t="shared" si="11"/>
        <v>INFINITE 7Mais de 350 até 400</v>
      </c>
      <c r="D131" s="324" t="s">
        <v>578</v>
      </c>
      <c r="E131" s="223" t="s">
        <v>13</v>
      </c>
      <c r="F131" s="323">
        <v>16.850000000000001</v>
      </c>
      <c r="G131" s="323" t="s">
        <v>443</v>
      </c>
      <c r="H131" s="323">
        <v>37.330000000000005</v>
      </c>
    </row>
    <row r="132" spans="3:8" x14ac:dyDescent="0.25">
      <c r="C132" s="223" t="str">
        <f t="shared" si="11"/>
        <v>INFINITE 7Mais de 400 até 450</v>
      </c>
      <c r="D132" s="324" t="s">
        <v>578</v>
      </c>
      <c r="E132" s="223" t="s">
        <v>14</v>
      </c>
      <c r="F132" s="323">
        <v>18.45</v>
      </c>
      <c r="G132" s="323" t="s">
        <v>444</v>
      </c>
      <c r="H132" s="323">
        <v>38.93</v>
      </c>
    </row>
    <row r="133" spans="3:8" x14ac:dyDescent="0.25">
      <c r="C133" s="223" t="str">
        <f t="shared" si="11"/>
        <v>INFINITE 7Mais de 450 até 500</v>
      </c>
      <c r="D133" s="324" t="s">
        <v>578</v>
      </c>
      <c r="E133" s="223" t="s">
        <v>15</v>
      </c>
      <c r="F133" s="323">
        <v>20.05</v>
      </c>
      <c r="G133" s="323" t="s">
        <v>445</v>
      </c>
      <c r="H133" s="323">
        <v>40.53</v>
      </c>
    </row>
    <row r="134" spans="3:8" x14ac:dyDescent="0.25">
      <c r="C134" s="223" t="str">
        <f>CONCATENATE(D134,E134)</f>
        <v>INFINITE 8Até 20</v>
      </c>
      <c r="D134" s="324" t="s">
        <v>579</v>
      </c>
      <c r="E134" s="223" t="s">
        <v>17</v>
      </c>
      <c r="F134" s="323">
        <v>3.7</v>
      </c>
      <c r="G134" s="323" t="s">
        <v>435</v>
      </c>
      <c r="H134" s="323">
        <v>24.18</v>
      </c>
    </row>
    <row r="135" spans="3:8" x14ac:dyDescent="0.25">
      <c r="C135" s="235"/>
      <c r="D135" s="235" t="s">
        <v>406</v>
      </c>
      <c r="E135" s="235" t="s">
        <v>23</v>
      </c>
      <c r="F135" s="235" t="s">
        <v>20</v>
      </c>
      <c r="G135" s="236" t="s">
        <v>21</v>
      </c>
      <c r="H135" s="236" t="s">
        <v>22</v>
      </c>
    </row>
    <row r="136" spans="3:8" x14ac:dyDescent="0.25">
      <c r="C136" s="223" t="str">
        <f t="shared" ref="C136:C145" si="12">CONCATENATE(D136,E136)</f>
        <v>INFINITE 8Mais de 20 até 50</v>
      </c>
      <c r="D136" s="324" t="s">
        <v>579</v>
      </c>
      <c r="E136" s="223" t="s">
        <v>18</v>
      </c>
      <c r="F136" s="323">
        <v>5.15</v>
      </c>
      <c r="G136" s="323" t="s">
        <v>436</v>
      </c>
      <c r="H136" s="323">
        <v>25.630000000000003</v>
      </c>
    </row>
    <row r="137" spans="3:8" x14ac:dyDescent="0.25">
      <c r="C137" s="223" t="str">
        <f t="shared" si="12"/>
        <v>INFINITE 8Mais de 50 até 100</v>
      </c>
      <c r="D137" s="324" t="s">
        <v>579</v>
      </c>
      <c r="E137" s="223" t="s">
        <v>19</v>
      </c>
      <c r="F137" s="323">
        <v>7.15</v>
      </c>
      <c r="G137" s="323" t="s">
        <v>437</v>
      </c>
      <c r="H137" s="323">
        <v>27.630000000000003</v>
      </c>
    </row>
    <row r="138" spans="3:8" x14ac:dyDescent="0.25">
      <c r="C138" s="223" t="str">
        <f t="shared" si="12"/>
        <v>INFINITE 8Mais de 100 até 150</v>
      </c>
      <c r="D138" s="324" t="s">
        <v>579</v>
      </c>
      <c r="E138" s="223" t="s">
        <v>8</v>
      </c>
      <c r="F138" s="323">
        <v>8.75</v>
      </c>
      <c r="G138" s="323" t="s">
        <v>438</v>
      </c>
      <c r="H138" s="323">
        <v>29.230000000000004</v>
      </c>
    </row>
    <row r="139" spans="3:8" x14ac:dyDescent="0.25">
      <c r="C139" s="223" t="str">
        <f t="shared" si="12"/>
        <v>INFINITE 8Mais de 150 até 200</v>
      </c>
      <c r="D139" s="324" t="s">
        <v>579</v>
      </c>
      <c r="E139" s="223" t="s">
        <v>9</v>
      </c>
      <c r="F139" s="323">
        <v>10.35</v>
      </c>
      <c r="G139" s="323" t="s">
        <v>439</v>
      </c>
      <c r="H139" s="323">
        <v>30.830000000000005</v>
      </c>
    </row>
    <row r="140" spans="3:8" x14ac:dyDescent="0.25">
      <c r="C140" s="223" t="str">
        <f t="shared" si="12"/>
        <v>INFINITE 8Mais de 200 até 250</v>
      </c>
      <c r="D140" s="324" t="s">
        <v>579</v>
      </c>
      <c r="E140" s="223" t="s">
        <v>10</v>
      </c>
      <c r="F140" s="323">
        <v>11.95</v>
      </c>
      <c r="G140" s="323" t="s">
        <v>440</v>
      </c>
      <c r="H140" s="323">
        <v>32.43</v>
      </c>
    </row>
    <row r="141" spans="3:8" x14ac:dyDescent="0.25">
      <c r="C141" s="223" t="str">
        <f t="shared" si="12"/>
        <v>INFINITE 8Mais de 250 até 300</v>
      </c>
      <c r="D141" s="324" t="s">
        <v>579</v>
      </c>
      <c r="E141" s="223" t="s">
        <v>11</v>
      </c>
      <c r="F141" s="323">
        <v>13.65</v>
      </c>
      <c r="G141" s="323" t="s">
        <v>441</v>
      </c>
      <c r="H141" s="323">
        <v>34.130000000000003</v>
      </c>
    </row>
    <row r="142" spans="3:8" x14ac:dyDescent="0.25">
      <c r="C142" s="223" t="str">
        <f t="shared" si="12"/>
        <v>INFINITE 8Mais de 300 até 350</v>
      </c>
      <c r="D142" s="324" t="s">
        <v>579</v>
      </c>
      <c r="E142" s="223" t="s">
        <v>12</v>
      </c>
      <c r="F142" s="323">
        <v>15.25</v>
      </c>
      <c r="G142" s="323" t="s">
        <v>442</v>
      </c>
      <c r="H142" s="323">
        <v>35.730000000000004</v>
      </c>
    </row>
    <row r="143" spans="3:8" x14ac:dyDescent="0.25">
      <c r="C143" s="223" t="str">
        <f t="shared" si="12"/>
        <v>INFINITE 8Mais de 350 até 400</v>
      </c>
      <c r="D143" s="324" t="s">
        <v>579</v>
      </c>
      <c r="E143" s="223" t="s">
        <v>13</v>
      </c>
      <c r="F143" s="323">
        <v>16.850000000000001</v>
      </c>
      <c r="G143" s="323" t="s">
        <v>443</v>
      </c>
      <c r="H143" s="323">
        <v>37.330000000000005</v>
      </c>
    </row>
    <row r="144" spans="3:8" x14ac:dyDescent="0.25">
      <c r="C144" s="223" t="str">
        <f t="shared" si="12"/>
        <v>INFINITE 8Mais de 400 até 450</v>
      </c>
      <c r="D144" s="324" t="s">
        <v>579</v>
      </c>
      <c r="E144" s="223" t="s">
        <v>14</v>
      </c>
      <c r="F144" s="323">
        <v>18.45</v>
      </c>
      <c r="G144" s="323" t="s">
        <v>444</v>
      </c>
      <c r="H144" s="323">
        <v>38.93</v>
      </c>
    </row>
    <row r="145" spans="3:8" x14ac:dyDescent="0.25">
      <c r="C145" s="223" t="str">
        <f t="shared" si="12"/>
        <v>INFINITE 8Mais de 450 até 500</v>
      </c>
      <c r="D145" s="324" t="s">
        <v>579</v>
      </c>
      <c r="E145" s="223" t="s">
        <v>15</v>
      </c>
      <c r="F145" s="323">
        <v>20.05</v>
      </c>
      <c r="G145" s="323" t="s">
        <v>445</v>
      </c>
      <c r="H145" s="323">
        <v>40.53</v>
      </c>
    </row>
  </sheetData>
  <sheetProtection algorithmName="SHA-512" hashValue="YhiHU/TlO8ECR60U/wYk/8AT1WCmw6C9OXqxtLzNUitBzDfkKLVn88JXDS1Ozb+uISdmbsZJV1mNOu9yi8gqOA==" saltValue="gwOp6co3Jf07aFcBEMcxug==" spinCount="100000" sheet="1" objects="1" scenarios="1"/>
  <mergeCells count="65">
    <mergeCell ref="AA1:AC1"/>
    <mergeCell ref="C1:H1"/>
    <mergeCell ref="J1:M1"/>
    <mergeCell ref="O1:P1"/>
    <mergeCell ref="R1:S1"/>
    <mergeCell ref="U1:Y1"/>
    <mergeCell ref="CC1:CD1"/>
    <mergeCell ref="AE1:AG1"/>
    <mergeCell ref="AI1:AL1"/>
    <mergeCell ref="AO1:AQ1"/>
    <mergeCell ref="AR1:AT1"/>
    <mergeCell ref="AV1:AY1"/>
    <mergeCell ref="BA1:BF1"/>
    <mergeCell ref="BH1:BK1"/>
    <mergeCell ref="BM1:BP1"/>
    <mergeCell ref="BR1:BU1"/>
    <mergeCell ref="BW1:BX1"/>
    <mergeCell ref="BZ1:CA1"/>
    <mergeCell ref="DC1:DD1"/>
    <mergeCell ref="DF1:DG1"/>
    <mergeCell ref="DI1:DL1"/>
    <mergeCell ref="R2:R3"/>
    <mergeCell ref="S2:S3"/>
    <mergeCell ref="DI2:DK2"/>
    <mergeCell ref="U3:U4"/>
    <mergeCell ref="X3:Y3"/>
    <mergeCell ref="DI3:DK3"/>
    <mergeCell ref="X4:Y4"/>
    <mergeCell ref="CF1:CG1"/>
    <mergeCell ref="CI1:CJ1"/>
    <mergeCell ref="CL1:CN1"/>
    <mergeCell ref="CP1:CS1"/>
    <mergeCell ref="CU1:CV1"/>
    <mergeCell ref="CX1:DA1"/>
    <mergeCell ref="DI4:DK4"/>
    <mergeCell ref="DI5:DK5"/>
    <mergeCell ref="DI6:DK6"/>
    <mergeCell ref="U7:U8"/>
    <mergeCell ref="DI7:DK7"/>
    <mergeCell ref="DI8:DK8"/>
    <mergeCell ref="DI19:DK19"/>
    <mergeCell ref="DI9:DK9"/>
    <mergeCell ref="DI10:DK10"/>
    <mergeCell ref="U11:U12"/>
    <mergeCell ref="DI11:DK11"/>
    <mergeCell ref="DI12:DL12"/>
    <mergeCell ref="DI13:DK13"/>
    <mergeCell ref="DI14:DL14"/>
    <mergeCell ref="DI15:DK15"/>
    <mergeCell ref="DI16:DL16"/>
    <mergeCell ref="DI17:DK17"/>
    <mergeCell ref="DI18:DK18"/>
    <mergeCell ref="DI30:DK30"/>
    <mergeCell ref="DI20:DK20"/>
    <mergeCell ref="DI21:DK21"/>
    <mergeCell ref="AE22:AF22"/>
    <mergeCell ref="AG22:AG23"/>
    <mergeCell ref="DI22:DK22"/>
    <mergeCell ref="AE23:AF23"/>
    <mergeCell ref="DI23:DK23"/>
    <mergeCell ref="DI24:DK24"/>
    <mergeCell ref="DI25:DK25"/>
    <mergeCell ref="DI27:DK27"/>
    <mergeCell ref="DI28:DK28"/>
    <mergeCell ref="DI29:DK29"/>
  </mergeCells>
  <conditionalFormatting sqref="F3:H13 F15:H25 F27:H38 F40:H50 F52:H62 F64:H74 F76:H86 F88:H98 F100:H110 F112:H122 F124:H134 F136:H146">
    <cfRule type="cellIs" dxfId="66" priority="3" stopIfTrue="1" operator="lessThan">
      <formula>#REF!</formula>
    </cfRule>
  </conditionalFormatting>
  <conditionalFormatting sqref="F153:H189">
    <cfRule type="cellIs" dxfId="65" priority="2" stopIfTrue="1" operator="lessThan">
      <formula>#REF!</formula>
    </cfRule>
  </conditionalFormatting>
  <conditionalFormatting sqref="M3:M13 M160:M178">
    <cfRule type="cellIs" dxfId="64" priority="8" stopIfTrue="1" operator="lessThan">
      <formula>#REF!</formula>
    </cfRule>
  </conditionalFormatting>
  <conditionalFormatting sqref="P2:P10">
    <cfRule type="cellIs" dxfId="63" priority="1" stopIfTrue="1" operator="lessThan">
      <formula>#REF!</formula>
    </cfRule>
  </conditionalFormatting>
  <conditionalFormatting sqref="S4:S14">
    <cfRule type="cellIs" dxfId="62" priority="7" stopIfTrue="1" operator="lessThan">
      <formula>#REF!</formula>
    </cfRule>
  </conditionalFormatting>
  <conditionalFormatting sqref="W3:W5">
    <cfRule type="cellIs" dxfId="61" priority="17" stopIfTrue="1" operator="lessThan">
      <formula>#REF!</formula>
    </cfRule>
  </conditionalFormatting>
  <conditionalFormatting sqref="W7:Y8">
    <cfRule type="cellIs" dxfId="60" priority="4" stopIfTrue="1" operator="lessThan">
      <formula>#REF!</formula>
    </cfRule>
  </conditionalFormatting>
  <conditionalFormatting sqref="W11:Y12">
    <cfRule type="cellIs" dxfId="59" priority="5" stopIfTrue="1" operator="lessThan">
      <formula>#REF!</formula>
    </cfRule>
  </conditionalFormatting>
  <conditionalFormatting sqref="X5:Y5">
    <cfRule type="cellIs" dxfId="58" priority="18" stopIfTrue="1" operator="lessThan">
      <formula>#REF!</formula>
    </cfRule>
  </conditionalFormatting>
  <conditionalFormatting sqref="AF5:AF21">
    <cfRule type="cellIs" dxfId="57" priority="15" stopIfTrue="1" operator="lessThan">
      <formula>#REF!</formula>
    </cfRule>
  </conditionalFormatting>
  <conditionalFormatting sqref="AF3:AG4 AG5:AG21">
    <cfRule type="cellIs" dxfId="56" priority="16" stopIfTrue="1" operator="lessThan">
      <formula>#REF!</formula>
    </cfRule>
  </conditionalFormatting>
  <conditionalFormatting sqref="AW3:AY13">
    <cfRule type="cellIs" dxfId="55" priority="14" stopIfTrue="1" operator="lessThan">
      <formula>#REF!</formula>
    </cfRule>
  </conditionalFormatting>
  <conditionalFormatting sqref="CA3">
    <cfRule type="cellIs" dxfId="54" priority="13" stopIfTrue="1" operator="lessThan">
      <formula>#REF!</formula>
    </cfRule>
  </conditionalFormatting>
  <conditionalFormatting sqref="CD3:CD24">
    <cfRule type="cellIs" dxfId="53" priority="12" stopIfTrue="1" operator="lessThan">
      <formula>#REF!</formula>
    </cfRule>
  </conditionalFormatting>
  <conditionalFormatting sqref="CG3:CG24">
    <cfRule type="cellIs" dxfId="52" priority="11" stopIfTrue="1" operator="lessThan">
      <formula>#REF!</formula>
    </cfRule>
  </conditionalFormatting>
  <conditionalFormatting sqref="CJ3">
    <cfRule type="cellIs" dxfId="51" priority="10" stopIfTrue="1" operator="lessThan">
      <formula>#REF!</formula>
    </cfRule>
  </conditionalFormatting>
  <conditionalFormatting sqref="CQ3:CS9">
    <cfRule type="cellIs" dxfId="50" priority="9" stopIfTrue="1" operator="lessThan">
      <formula>#REF!</formula>
    </cfRule>
  </conditionalFormatting>
  <conditionalFormatting sqref="CY3:DA9">
    <cfRule type="cellIs" dxfId="49" priority="6" stopIfTrue="1" operator="lessThan">
      <formula>#REF!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76"/>
  <sheetViews>
    <sheetView showGridLines="0" topLeftCell="CY1" zoomScale="85" zoomScaleNormal="85" workbookViewId="0">
      <selection activeCell="DV22" sqref="DV22"/>
    </sheetView>
  </sheetViews>
  <sheetFormatPr defaultColWidth="9.140625" defaultRowHeight="15" x14ac:dyDescent="0.25"/>
  <cols>
    <col min="1" max="1" width="25" bestFit="1" customWidth="1"/>
    <col min="2" max="2" width="10.85546875" customWidth="1"/>
    <col min="3" max="3" width="37" bestFit="1" customWidth="1"/>
    <col min="4" max="4" width="18.140625" bestFit="1" customWidth="1"/>
    <col min="5" max="5" width="19.42578125" bestFit="1" customWidth="1"/>
    <col min="6" max="6" width="8.5703125" customWidth="1"/>
    <col min="7" max="7" width="16.7109375" customWidth="1"/>
    <col min="8" max="8" width="21.7109375" customWidth="1"/>
    <col min="9" max="9" width="4.7109375" customWidth="1"/>
    <col min="10" max="10" width="33.42578125" customWidth="1"/>
    <col min="11" max="11" width="18.28515625" bestFit="1" customWidth="1"/>
    <col min="12" max="12" width="19.140625" bestFit="1" customWidth="1"/>
    <col min="13" max="13" width="13.42578125" customWidth="1"/>
    <col min="14" max="15" width="2.85546875" customWidth="1"/>
    <col min="16" max="16" width="18.140625" customWidth="1"/>
    <col min="17" max="17" width="7.42578125" customWidth="1"/>
    <col min="18" max="18" width="1.7109375" customWidth="1"/>
    <col min="19" max="19" width="24.7109375" customWidth="1"/>
    <col min="20" max="20" width="15.5703125" customWidth="1"/>
    <col min="21" max="21" width="13.28515625" customWidth="1"/>
    <col min="22" max="22" width="12.85546875" customWidth="1"/>
    <col min="23" max="23" width="12.7109375" customWidth="1"/>
    <col min="24" max="24" width="5.5703125" customWidth="1"/>
    <col min="25" max="25" width="34.7109375" customWidth="1"/>
    <col min="26" max="26" width="10.85546875" customWidth="1"/>
    <col min="27" max="27" width="10.7109375" customWidth="1"/>
    <col min="28" max="28" width="4.42578125" customWidth="1"/>
    <col min="29" max="29" width="17" customWidth="1"/>
    <col min="30" max="30" width="18.42578125" customWidth="1"/>
    <col min="31" max="31" width="14.7109375" customWidth="1"/>
    <col min="32" max="32" width="3.140625" customWidth="1"/>
    <col min="33" max="33" width="18.28515625" customWidth="1"/>
    <col min="34" max="34" width="6.5703125" customWidth="1"/>
    <col min="35" max="35" width="10" customWidth="1"/>
    <col min="36" max="36" width="14.140625" customWidth="1"/>
    <col min="37" max="37" width="3.28515625" customWidth="1"/>
    <col min="38" max="38" width="18.28515625" customWidth="1"/>
    <col min="39" max="39" width="6.5703125" customWidth="1"/>
    <col min="40" max="40" width="10" customWidth="1"/>
    <col min="41" max="41" width="10.42578125" customWidth="1"/>
    <col min="42" max="42" width="6.5703125" customWidth="1"/>
    <col min="43" max="43" width="10" customWidth="1"/>
    <col min="44" max="44" width="10.42578125" customWidth="1"/>
    <col min="45" max="45" width="4.5703125" customWidth="1"/>
    <col min="46" max="46" width="18.28515625" customWidth="1"/>
    <col min="47" max="47" width="9.7109375" bestFit="1" customWidth="1"/>
    <col min="48" max="48" width="14" bestFit="1" customWidth="1"/>
    <col min="49" max="49" width="19.28515625" bestFit="1" customWidth="1"/>
    <col min="50" max="50" width="4.85546875" customWidth="1"/>
    <col min="51" max="51" width="18.28515625" customWidth="1"/>
    <col min="52" max="52" width="10.5703125" customWidth="1"/>
    <col min="53" max="56" width="11.42578125" customWidth="1"/>
    <col min="57" max="57" width="2.5703125" customWidth="1"/>
    <col min="58" max="58" width="18.28515625" customWidth="1"/>
    <col min="59" max="59" width="20.28515625" customWidth="1"/>
    <col min="60" max="60" width="21.42578125" customWidth="1"/>
    <col min="61" max="61" width="18.85546875" customWidth="1"/>
    <col min="62" max="62" width="4" customWidth="1"/>
    <col min="63" max="63" width="18.28515625" customWidth="1"/>
    <col min="64" max="64" width="20.28515625" customWidth="1"/>
    <col min="65" max="65" width="21.42578125" customWidth="1"/>
    <col min="66" max="66" width="18.85546875" customWidth="1"/>
    <col min="67" max="67" width="1.85546875" customWidth="1"/>
    <col min="68" max="68" width="18.28515625" customWidth="1"/>
    <col min="69" max="69" width="8.28515625" customWidth="1"/>
    <col min="70" max="70" width="12.140625" customWidth="1"/>
    <col min="71" max="71" width="20" customWidth="1"/>
    <col min="72" max="72" width="4" customWidth="1"/>
    <col min="73" max="73" width="18.28515625" customWidth="1"/>
    <col min="74" max="74" width="10" customWidth="1"/>
    <col min="75" max="75" width="3.28515625" customWidth="1"/>
    <col min="76" max="76" width="8.28515625" customWidth="1"/>
    <col min="77" max="77" width="14.7109375" customWidth="1"/>
    <col min="78" max="78" width="5" customWidth="1"/>
    <col min="79" max="79" width="22" customWidth="1"/>
    <col min="80" max="80" width="9.42578125" customWidth="1"/>
    <col min="81" max="81" width="4" customWidth="1"/>
    <col min="82" max="82" width="22" customWidth="1"/>
    <col min="83" max="83" width="9.140625" customWidth="1"/>
    <col min="84" max="84" width="5.140625" customWidth="1"/>
    <col min="85" max="85" width="7" customWidth="1"/>
    <col min="86" max="86" width="18.140625" customWidth="1"/>
    <col min="87" max="87" width="4.42578125" customWidth="1"/>
    <col min="88" max="88" width="36.140625" bestFit="1" customWidth="1"/>
    <col min="89" max="89" width="18.28515625" bestFit="1" customWidth="1"/>
    <col min="90" max="90" width="28.85546875" customWidth="1"/>
    <col min="91" max="91" width="20.85546875" bestFit="1" customWidth="1"/>
    <col min="92" max="92" width="24.5703125" customWidth="1"/>
    <col min="93" max="93" width="3.7109375" customWidth="1"/>
    <col min="94" max="94" width="18.140625" customWidth="1"/>
    <col min="95" max="95" width="7.7109375" bestFit="1" customWidth="1"/>
    <col min="96" max="96" width="11.42578125" bestFit="1" customWidth="1"/>
    <col min="97" max="97" width="10.5703125" customWidth="1"/>
    <col min="98" max="98" width="3.28515625" customWidth="1"/>
    <col min="99" max="99" width="17" customWidth="1"/>
    <col min="100" max="100" width="18.28515625" customWidth="1"/>
    <col min="101" max="101" width="4" customWidth="1"/>
    <col min="102" max="102" width="18.140625" customWidth="1"/>
    <col min="103" max="103" width="7.28515625" customWidth="1"/>
    <col min="104" max="104" width="10.85546875" customWidth="1"/>
    <col min="105" max="105" width="10.5703125" customWidth="1"/>
    <col min="106" max="106" width="3.7109375" customWidth="1"/>
    <col min="107" max="107" width="30.7109375" customWidth="1"/>
    <col min="108" max="108" width="9.42578125" bestFit="1" customWidth="1"/>
    <col min="109" max="109" width="2.7109375" customWidth="1"/>
    <col min="110" max="110" width="30.7109375" customWidth="1"/>
    <col min="111" max="111" width="9.42578125" bestFit="1" customWidth="1"/>
    <col min="112" max="112" width="4.7109375" customWidth="1"/>
    <col min="113" max="113" width="61.7109375" bestFit="1" customWidth="1"/>
    <col min="114" max="114" width="6.7109375" bestFit="1" customWidth="1"/>
  </cols>
  <sheetData>
    <row r="1" spans="1:114" ht="15.75" thickBot="1" x14ac:dyDescent="0.3">
      <c r="A1" s="102" t="s">
        <v>408</v>
      </c>
      <c r="C1" s="466" t="s">
        <v>4</v>
      </c>
      <c r="D1" s="466"/>
      <c r="E1" s="466"/>
      <c r="F1" s="466"/>
      <c r="G1" s="466"/>
      <c r="H1" s="466"/>
      <c r="J1" s="518" t="s">
        <v>581</v>
      </c>
      <c r="K1" s="518"/>
      <c r="L1" s="518"/>
      <c r="M1" s="519"/>
      <c r="P1" s="520" t="s">
        <v>425</v>
      </c>
      <c r="Q1" s="520"/>
      <c r="S1" s="466" t="s">
        <v>412</v>
      </c>
      <c r="T1" s="466"/>
      <c r="U1" s="466"/>
      <c r="V1" s="466"/>
      <c r="W1" s="466"/>
      <c r="Y1" s="517" t="s">
        <v>62</v>
      </c>
      <c r="Z1" s="517"/>
      <c r="AA1" s="517"/>
      <c r="AC1" s="505" t="s">
        <v>413</v>
      </c>
      <c r="AD1" s="505"/>
      <c r="AE1" s="505"/>
      <c r="AG1" s="506" t="s">
        <v>190</v>
      </c>
      <c r="AH1" s="506"/>
      <c r="AI1" s="506"/>
      <c r="AJ1" s="507"/>
      <c r="AL1" s="305"/>
      <c r="AM1" s="508" t="s">
        <v>198</v>
      </c>
      <c r="AN1" s="509"/>
      <c r="AO1" s="510"/>
      <c r="AP1" s="508" t="s">
        <v>199</v>
      </c>
      <c r="AQ1" s="509"/>
      <c r="AR1" s="510"/>
      <c r="AT1" s="511" t="s">
        <v>316</v>
      </c>
      <c r="AU1" s="511"/>
      <c r="AV1" s="511"/>
      <c r="AW1" s="511"/>
      <c r="AY1" s="512" t="s">
        <v>214</v>
      </c>
      <c r="AZ1" s="513"/>
      <c r="BA1" s="513"/>
      <c r="BB1" s="513"/>
      <c r="BC1" s="513"/>
      <c r="BD1" s="514"/>
      <c r="BF1" s="508" t="s">
        <v>220</v>
      </c>
      <c r="BG1" s="509"/>
      <c r="BH1" s="509"/>
      <c r="BI1" s="510"/>
      <c r="BK1" s="508" t="s">
        <v>222</v>
      </c>
      <c r="BL1" s="509"/>
      <c r="BM1" s="509"/>
      <c r="BN1" s="510"/>
      <c r="BP1" s="515" t="s">
        <v>224</v>
      </c>
      <c r="BQ1" s="515"/>
      <c r="BR1" s="515"/>
      <c r="BS1" s="515"/>
      <c r="BU1" s="516" t="s">
        <v>247</v>
      </c>
      <c r="BV1" s="516"/>
      <c r="BX1" s="516" t="s">
        <v>402</v>
      </c>
      <c r="BY1" s="516"/>
      <c r="CA1" s="502" t="s">
        <v>415</v>
      </c>
      <c r="CB1" s="502"/>
      <c r="CD1" s="502" t="s">
        <v>403</v>
      </c>
      <c r="CE1" s="502"/>
      <c r="CG1" s="503" t="s">
        <v>404</v>
      </c>
      <c r="CH1" s="503"/>
      <c r="CJ1" s="525" t="s">
        <v>189</v>
      </c>
      <c r="CK1" s="525"/>
      <c r="CL1" s="525"/>
      <c r="CM1" s="525"/>
      <c r="CN1" s="525"/>
      <c r="CP1" s="504" t="s">
        <v>745</v>
      </c>
      <c r="CQ1" s="504"/>
      <c r="CR1" s="504"/>
      <c r="CS1" s="504"/>
      <c r="CU1" s="504" t="s">
        <v>417</v>
      </c>
      <c r="CV1" s="504"/>
      <c r="CX1" s="504" t="s">
        <v>746</v>
      </c>
      <c r="CY1" s="504"/>
      <c r="CZ1" s="504"/>
      <c r="DA1" s="504"/>
      <c r="DC1" s="493" t="s">
        <v>263</v>
      </c>
      <c r="DD1" s="493"/>
      <c r="DF1" s="493" t="s">
        <v>264</v>
      </c>
      <c r="DG1" s="493"/>
      <c r="DI1" s="522" t="s">
        <v>180</v>
      </c>
      <c r="DJ1" s="522"/>
    </row>
    <row r="2" spans="1:114" ht="56.25" customHeight="1" thickBot="1" x14ac:dyDescent="0.3">
      <c r="A2" s="324" t="s">
        <v>278</v>
      </c>
      <c r="C2" s="235"/>
      <c r="D2" s="235" t="s">
        <v>406</v>
      </c>
      <c r="E2" s="235" t="s">
        <v>23</v>
      </c>
      <c r="F2" s="235" t="s">
        <v>20</v>
      </c>
      <c r="G2" s="236" t="s">
        <v>21</v>
      </c>
      <c r="H2" s="236" t="s">
        <v>22</v>
      </c>
      <c r="I2" s="252"/>
      <c r="J2" s="223"/>
      <c r="K2" s="223" t="s">
        <v>406</v>
      </c>
      <c r="L2" s="263" t="s">
        <v>23</v>
      </c>
      <c r="M2" s="264" t="s">
        <v>432</v>
      </c>
      <c r="P2" s="523" t="s">
        <v>23</v>
      </c>
      <c r="Q2" s="497" t="s">
        <v>262</v>
      </c>
      <c r="S2" s="215" t="s">
        <v>366</v>
      </c>
      <c r="T2" s="214" t="s">
        <v>25</v>
      </c>
      <c r="U2" s="314" t="s">
        <v>323</v>
      </c>
      <c r="V2" s="315"/>
      <c r="W2" s="316"/>
      <c r="Y2" s="107" t="s">
        <v>63</v>
      </c>
      <c r="Z2" s="108" t="s">
        <v>64</v>
      </c>
      <c r="AA2" s="109" t="s">
        <v>262</v>
      </c>
      <c r="AC2" s="18" t="s">
        <v>71</v>
      </c>
      <c r="AD2" s="18" t="s">
        <v>72</v>
      </c>
      <c r="AE2" s="133" t="s">
        <v>317</v>
      </c>
      <c r="AG2" s="223"/>
      <c r="AH2" s="224" t="s">
        <v>191</v>
      </c>
      <c r="AI2" s="224" t="s">
        <v>192</v>
      </c>
      <c r="AJ2" s="224" t="s">
        <v>193</v>
      </c>
      <c r="AL2" s="223" t="s">
        <v>23</v>
      </c>
      <c r="AM2" s="223" t="s">
        <v>191</v>
      </c>
      <c r="AN2" s="223" t="s">
        <v>192</v>
      </c>
      <c r="AO2" s="223" t="s">
        <v>193</v>
      </c>
      <c r="AP2" s="223" t="s">
        <v>191</v>
      </c>
      <c r="AQ2" s="223" t="s">
        <v>192</v>
      </c>
      <c r="AR2" s="223" t="s">
        <v>193</v>
      </c>
      <c r="AT2" s="230"/>
      <c r="AU2" s="227" t="s">
        <v>225</v>
      </c>
      <c r="AV2" s="227" t="s">
        <v>226</v>
      </c>
      <c r="AW2" s="227" t="s">
        <v>227</v>
      </c>
      <c r="AY2" s="223"/>
      <c r="AZ2" s="232" t="s">
        <v>215</v>
      </c>
      <c r="BA2" s="232" t="s">
        <v>216</v>
      </c>
      <c r="BB2" s="232" t="s">
        <v>217</v>
      </c>
      <c r="BC2" s="232" t="s">
        <v>218</v>
      </c>
      <c r="BD2" s="232" t="s">
        <v>219</v>
      </c>
      <c r="BF2" s="223" t="s">
        <v>23</v>
      </c>
      <c r="BG2" s="223" t="s">
        <v>215</v>
      </c>
      <c r="BH2" s="223" t="s">
        <v>216</v>
      </c>
      <c r="BI2" s="223" t="s">
        <v>221</v>
      </c>
      <c r="BK2" s="223" t="s">
        <v>23</v>
      </c>
      <c r="BL2" s="223" t="s">
        <v>215</v>
      </c>
      <c r="BM2" s="223" t="s">
        <v>216</v>
      </c>
      <c r="BN2" s="223" t="s">
        <v>221</v>
      </c>
      <c r="BP2" s="223" t="s">
        <v>23</v>
      </c>
      <c r="BQ2" s="223" t="s">
        <v>225</v>
      </c>
      <c r="BR2" s="223" t="s">
        <v>226</v>
      </c>
      <c r="BS2" s="223" t="s">
        <v>227</v>
      </c>
      <c r="BU2" s="223" t="s">
        <v>245</v>
      </c>
      <c r="BV2" s="223" t="s">
        <v>246</v>
      </c>
      <c r="BX2" s="231" t="s">
        <v>23</v>
      </c>
      <c r="BY2" s="231" t="s">
        <v>1</v>
      </c>
      <c r="CA2" s="25" t="s">
        <v>23</v>
      </c>
      <c r="CB2" s="25" t="s">
        <v>1</v>
      </c>
      <c r="CD2" s="25" t="s">
        <v>23</v>
      </c>
      <c r="CE2" s="25" t="s">
        <v>1</v>
      </c>
      <c r="CG2" s="25" t="s">
        <v>345</v>
      </c>
      <c r="CH2" s="25" t="s">
        <v>1</v>
      </c>
      <c r="CJ2" s="345"/>
      <c r="CK2" s="345" t="s">
        <v>406</v>
      </c>
      <c r="CL2" s="345" t="s">
        <v>23</v>
      </c>
      <c r="CM2" s="346" t="s">
        <v>320</v>
      </c>
      <c r="CN2" s="346" t="s">
        <v>825</v>
      </c>
      <c r="CP2" s="82" t="s">
        <v>23</v>
      </c>
      <c r="CQ2" s="83" t="s">
        <v>191</v>
      </c>
      <c r="CR2" s="83" t="s">
        <v>192</v>
      </c>
      <c r="CS2" s="83" t="s">
        <v>193</v>
      </c>
      <c r="CU2" s="82" t="s">
        <v>23</v>
      </c>
      <c r="CV2" s="85" t="s">
        <v>243</v>
      </c>
      <c r="CX2" s="82" t="s">
        <v>23</v>
      </c>
      <c r="CY2" s="83" t="s">
        <v>191</v>
      </c>
      <c r="CZ2" s="83" t="s">
        <v>192</v>
      </c>
      <c r="DA2" s="83" t="s">
        <v>193</v>
      </c>
      <c r="DC2" s="101" t="s">
        <v>265</v>
      </c>
      <c r="DD2" s="101" t="s">
        <v>262</v>
      </c>
      <c r="DF2" s="101" t="s">
        <v>265</v>
      </c>
      <c r="DG2" s="101" t="s">
        <v>262</v>
      </c>
      <c r="DI2" s="355" t="s">
        <v>137</v>
      </c>
      <c r="DJ2" s="359">
        <v>11.75</v>
      </c>
    </row>
    <row r="3" spans="1:114" ht="15.75" customHeight="1" x14ac:dyDescent="0.25">
      <c r="A3" t="s">
        <v>0</v>
      </c>
      <c r="C3" s="223" t="str">
        <f>CONCATENATE(D3,E3)</f>
        <v>PLATINUMAté 20</v>
      </c>
      <c r="D3" s="223" t="s">
        <v>0</v>
      </c>
      <c r="E3" s="223" t="s">
        <v>17</v>
      </c>
      <c r="F3" s="330">
        <v>3.85</v>
      </c>
      <c r="G3" s="347" t="s">
        <v>488</v>
      </c>
      <c r="H3" s="348">
        <f>G3+11.75</f>
        <v>27.35</v>
      </c>
      <c r="J3" s="253" t="str">
        <f t="shared" ref="J3:J11" si="0">CONCATENATE(K3,L3)</f>
        <v>CLUBE CORREIOSAté 20</v>
      </c>
      <c r="K3" s="253" t="s">
        <v>278</v>
      </c>
      <c r="L3" s="254" t="s">
        <v>17</v>
      </c>
      <c r="M3" s="350">
        <v>3.85</v>
      </c>
      <c r="P3" s="524"/>
      <c r="Q3" s="498"/>
      <c r="S3" s="499" t="s">
        <v>326</v>
      </c>
      <c r="T3" s="310">
        <v>2</v>
      </c>
      <c r="U3" s="317">
        <v>3.27</v>
      </c>
      <c r="V3" s="501"/>
      <c r="W3" s="501"/>
      <c r="X3" s="234"/>
      <c r="Y3" s="110" t="s">
        <v>65</v>
      </c>
      <c r="Z3" s="27" t="s">
        <v>66</v>
      </c>
      <c r="AA3" s="111">
        <v>23.47</v>
      </c>
      <c r="AB3" s="234"/>
      <c r="AC3" s="19" t="s">
        <v>73</v>
      </c>
      <c r="AD3" s="19" t="s">
        <v>74</v>
      </c>
      <c r="AE3" s="20">
        <f>ROUNDDOWN('BASE-2024'!AD3*'BASE-2026'!$A$30,3)</f>
        <v>33.234000000000002</v>
      </c>
      <c r="AG3" s="223" t="s">
        <v>17</v>
      </c>
      <c r="AH3" s="334" t="s">
        <v>606</v>
      </c>
      <c r="AI3" s="335" t="s">
        <v>616</v>
      </c>
      <c r="AJ3" s="336" t="s">
        <v>627</v>
      </c>
      <c r="AL3" s="223" t="s">
        <v>17</v>
      </c>
      <c r="AM3" s="337" t="s">
        <v>638</v>
      </c>
      <c r="AN3" s="338" t="s">
        <v>649</v>
      </c>
      <c r="AO3" s="339" t="s">
        <v>660</v>
      </c>
      <c r="AP3" s="340" t="s">
        <v>671</v>
      </c>
      <c r="AQ3" s="341" t="s">
        <v>682</v>
      </c>
      <c r="AR3" s="342" t="s">
        <v>693</v>
      </c>
      <c r="AT3" s="228" t="s">
        <v>254</v>
      </c>
      <c r="AU3" s="229"/>
      <c r="AV3" s="229"/>
      <c r="AW3" s="229"/>
      <c r="AY3" s="223" t="s">
        <v>17</v>
      </c>
      <c r="AZ3" s="333" t="s">
        <v>693</v>
      </c>
      <c r="BA3" s="333" t="s">
        <v>703</v>
      </c>
      <c r="BB3" s="333" t="s">
        <v>704</v>
      </c>
      <c r="BC3" s="333" t="s">
        <v>705</v>
      </c>
      <c r="BD3" s="333" t="s">
        <v>706</v>
      </c>
      <c r="BF3" s="223" t="s">
        <v>17</v>
      </c>
      <c r="BG3" s="223" t="s">
        <v>502</v>
      </c>
      <c r="BH3" s="223" t="s">
        <v>503</v>
      </c>
      <c r="BI3" s="223" t="s">
        <v>504</v>
      </c>
      <c r="BK3" s="223" t="s">
        <v>17</v>
      </c>
      <c r="BL3" s="223" t="s">
        <v>532</v>
      </c>
      <c r="BM3" s="223" t="s">
        <v>533</v>
      </c>
      <c r="BN3" s="223" t="s">
        <v>534</v>
      </c>
      <c r="BP3" s="223" t="s">
        <v>17</v>
      </c>
      <c r="BQ3" s="223" t="s">
        <v>706</v>
      </c>
      <c r="BR3" s="223" t="s">
        <v>488</v>
      </c>
      <c r="BS3" s="223" t="s">
        <v>834</v>
      </c>
      <c r="BU3" s="223" t="s">
        <v>17</v>
      </c>
      <c r="BV3" s="279">
        <v>3.85</v>
      </c>
      <c r="BX3" s="26" t="s">
        <v>17</v>
      </c>
      <c r="BY3" s="27">
        <v>3.85</v>
      </c>
      <c r="CA3" s="26" t="s">
        <v>17</v>
      </c>
      <c r="CB3" s="27">
        <v>1.27</v>
      </c>
      <c r="CD3" s="26" t="s">
        <v>254</v>
      </c>
      <c r="CE3" s="27">
        <v>9.7200000000000006</v>
      </c>
      <c r="CG3" s="26" t="s">
        <v>346</v>
      </c>
      <c r="CH3" s="27">
        <f>'BASE-2024'!CH3*'BASE-2026'!A30</f>
        <v>35.321999999999996</v>
      </c>
      <c r="CJ3" s="223" t="str">
        <f>CONCATENATE(CK3,CL3)</f>
        <v>CLUBE CORREIOSAté 20</v>
      </c>
      <c r="CK3" s="223" t="s">
        <v>278</v>
      </c>
      <c r="CL3" s="223" t="s">
        <v>17</v>
      </c>
      <c r="CM3" s="279" t="s">
        <v>583</v>
      </c>
      <c r="CN3" s="279">
        <f>CM3+5.9</f>
        <v>7.58</v>
      </c>
      <c r="CP3" s="312" t="s">
        <v>17</v>
      </c>
      <c r="CQ3" s="279">
        <v>1.03</v>
      </c>
      <c r="CR3" s="279">
        <v>1.35</v>
      </c>
      <c r="CS3" s="279">
        <v>1.0900000000000001</v>
      </c>
      <c r="CU3" s="312" t="s">
        <v>17</v>
      </c>
      <c r="CV3" s="279">
        <v>319.11</v>
      </c>
      <c r="CX3" s="312" t="s">
        <v>17</v>
      </c>
      <c r="CY3" s="89">
        <v>1.07</v>
      </c>
      <c r="CZ3" s="89">
        <v>1.1299999999999999</v>
      </c>
      <c r="DA3" s="89">
        <v>1.32</v>
      </c>
      <c r="DC3" s="42" t="s">
        <v>268</v>
      </c>
      <c r="DD3" s="135">
        <v>2950</v>
      </c>
      <c r="DF3" s="42" t="s">
        <v>269</v>
      </c>
      <c r="DG3" s="135">
        <v>6950</v>
      </c>
      <c r="DI3" s="364" t="s">
        <v>843</v>
      </c>
      <c r="DJ3" s="359">
        <v>5.9</v>
      </c>
    </row>
    <row r="4" spans="1:114" ht="24" customHeight="1" x14ac:dyDescent="0.25">
      <c r="A4" s="324"/>
      <c r="C4" s="223" t="str">
        <f t="shared" ref="C4:C13" si="1">CONCATENATE(D4,E4)</f>
        <v>PLATINUMMais de 20 até 50</v>
      </c>
      <c r="D4" s="223" t="s">
        <v>0</v>
      </c>
      <c r="E4" s="223" t="s">
        <v>18</v>
      </c>
      <c r="F4" s="331">
        <v>5.4</v>
      </c>
      <c r="G4" s="347" t="s">
        <v>828</v>
      </c>
      <c r="H4" s="348">
        <f t="shared" ref="H4:H13" si="2">G4+11.75</f>
        <v>28.9</v>
      </c>
      <c r="J4" s="253" t="str">
        <f t="shared" si="0"/>
        <v>CLUBE CORREIOSMais de 20 até 50</v>
      </c>
      <c r="K4" s="253" t="s">
        <v>278</v>
      </c>
      <c r="L4" s="254" t="s">
        <v>18</v>
      </c>
      <c r="M4" s="351">
        <v>5.4</v>
      </c>
      <c r="P4" s="362" t="s">
        <v>17</v>
      </c>
      <c r="Q4" s="261">
        <v>9.1</v>
      </c>
      <c r="S4" s="500"/>
      <c r="T4" s="311" t="s">
        <v>24</v>
      </c>
      <c r="U4" s="317">
        <v>0.23</v>
      </c>
      <c r="V4" s="501"/>
      <c r="W4" s="501"/>
      <c r="X4" s="234"/>
      <c r="Y4" s="112" t="s">
        <v>67</v>
      </c>
      <c r="Z4" s="29" t="s">
        <v>259</v>
      </c>
      <c r="AA4" s="111">
        <v>21.6</v>
      </c>
      <c r="AB4" s="234"/>
      <c r="AC4" s="62" t="s">
        <v>75</v>
      </c>
      <c r="AD4" s="62" t="s">
        <v>76</v>
      </c>
      <c r="AE4" s="20">
        <f>ROUNDDOWN('BASE-2024'!AD4*'BASE-2026'!$A$30,3)</f>
        <v>34.668999999999997</v>
      </c>
      <c r="AG4" s="223" t="s">
        <v>18</v>
      </c>
      <c r="AH4" s="334" t="s">
        <v>607</v>
      </c>
      <c r="AI4" s="335" t="s">
        <v>617</v>
      </c>
      <c r="AJ4" s="336" t="s">
        <v>628</v>
      </c>
      <c r="AL4" s="223" t="s">
        <v>18</v>
      </c>
      <c r="AM4" s="337" t="s">
        <v>639</v>
      </c>
      <c r="AN4" s="338" t="s">
        <v>650</v>
      </c>
      <c r="AO4" s="339" t="s">
        <v>661</v>
      </c>
      <c r="AP4" s="340" t="s">
        <v>672</v>
      </c>
      <c r="AQ4" s="341" t="s">
        <v>683</v>
      </c>
      <c r="AR4" s="342" t="s">
        <v>532</v>
      </c>
      <c r="AT4" s="228" t="s">
        <v>314</v>
      </c>
      <c r="AU4" s="229"/>
      <c r="AV4" s="229"/>
      <c r="AW4" s="229"/>
      <c r="AY4" s="223" t="s">
        <v>18</v>
      </c>
      <c r="AZ4" s="333" t="s">
        <v>532</v>
      </c>
      <c r="BA4" s="333" t="s">
        <v>707</v>
      </c>
      <c r="BB4" s="333" t="s">
        <v>708</v>
      </c>
      <c r="BC4" s="333" t="s">
        <v>709</v>
      </c>
      <c r="BD4" s="333" t="s">
        <v>710</v>
      </c>
      <c r="BF4" s="223" t="s">
        <v>18</v>
      </c>
      <c r="BG4" s="223" t="s">
        <v>505</v>
      </c>
      <c r="BH4" s="223" t="s">
        <v>506</v>
      </c>
      <c r="BI4" s="223" t="s">
        <v>490</v>
      </c>
      <c r="BK4" s="223" t="s">
        <v>18</v>
      </c>
      <c r="BL4" s="223" t="s">
        <v>535</v>
      </c>
      <c r="BM4" s="223" t="s">
        <v>536</v>
      </c>
      <c r="BN4" s="223" t="s">
        <v>537</v>
      </c>
      <c r="BP4" s="223" t="s">
        <v>18</v>
      </c>
      <c r="BQ4" s="223" t="s">
        <v>710</v>
      </c>
      <c r="BR4" s="223" t="s">
        <v>828</v>
      </c>
      <c r="BS4" s="223" t="s">
        <v>835</v>
      </c>
      <c r="BU4" s="223" t="s">
        <v>18</v>
      </c>
      <c r="BV4" s="279">
        <v>5.4</v>
      </c>
      <c r="CA4" s="28" t="s">
        <v>18</v>
      </c>
      <c r="CB4" s="27">
        <v>1.6</v>
      </c>
      <c r="CD4" s="28" t="s">
        <v>251</v>
      </c>
      <c r="CE4" s="27">
        <v>10.050000000000001</v>
      </c>
      <c r="CJ4" s="223" t="str">
        <f t="shared" ref="CJ4:CJ111" si="3">CONCATENATE(CK4,CL4)</f>
        <v>CLUBE CORREIOSMais de 20 até 50</v>
      </c>
      <c r="CK4" s="223" t="s">
        <v>278</v>
      </c>
      <c r="CL4" s="223" t="s">
        <v>18</v>
      </c>
      <c r="CM4" s="279" t="s">
        <v>584</v>
      </c>
      <c r="CN4" s="279">
        <f t="shared" ref="CN4:CN67" si="4">CM4+5.9</f>
        <v>8.370000000000001</v>
      </c>
      <c r="CP4" s="312" t="s">
        <v>18</v>
      </c>
      <c r="CQ4" s="223">
        <v>1.32</v>
      </c>
      <c r="CR4" s="223">
        <v>1.77</v>
      </c>
      <c r="CS4" s="223">
        <v>1.39</v>
      </c>
      <c r="CU4" s="312" t="s">
        <v>18</v>
      </c>
      <c r="CV4" s="279">
        <v>478.4</v>
      </c>
      <c r="CX4" s="312" t="s">
        <v>18</v>
      </c>
      <c r="CY4" s="89">
        <v>1.36</v>
      </c>
      <c r="CZ4" s="89">
        <v>1.44</v>
      </c>
      <c r="DA4" s="89">
        <v>1.73</v>
      </c>
      <c r="DC4" s="42" t="s">
        <v>267</v>
      </c>
      <c r="DD4" s="135">
        <v>590</v>
      </c>
      <c r="DF4" s="42" t="s">
        <v>266</v>
      </c>
      <c r="DG4" s="135">
        <v>1490</v>
      </c>
      <c r="DI4" s="355" t="s">
        <v>140</v>
      </c>
      <c r="DJ4" s="359">
        <v>11.75</v>
      </c>
    </row>
    <row r="5" spans="1:114" ht="21.75" customHeight="1" thickBot="1" x14ac:dyDescent="0.3">
      <c r="A5" s="324"/>
      <c r="C5" s="223" t="str">
        <f t="shared" si="1"/>
        <v>PLATINUMMais de 50 até 100</v>
      </c>
      <c r="D5" s="223" t="s">
        <v>0</v>
      </c>
      <c r="E5" s="223" t="s">
        <v>19</v>
      </c>
      <c r="F5" s="331">
        <v>7.45</v>
      </c>
      <c r="G5" s="347" t="s">
        <v>739</v>
      </c>
      <c r="H5" s="348">
        <f t="shared" si="2"/>
        <v>30.95</v>
      </c>
      <c r="J5" s="253" t="str">
        <f t="shared" si="0"/>
        <v>CLUBE CORREIOSMais de 50 até 100</v>
      </c>
      <c r="K5" s="253" t="s">
        <v>278</v>
      </c>
      <c r="L5" s="254" t="s">
        <v>19</v>
      </c>
      <c r="M5" s="351">
        <v>7.45</v>
      </c>
      <c r="P5" s="363" t="s">
        <v>426</v>
      </c>
      <c r="Q5" s="261">
        <v>9.1</v>
      </c>
      <c r="S5" s="79"/>
      <c r="T5" s="80"/>
      <c r="U5" s="79"/>
      <c r="V5" s="79"/>
      <c r="W5" s="79"/>
      <c r="X5" s="234"/>
      <c r="Y5" s="114" t="s">
        <v>68</v>
      </c>
      <c r="Z5" s="115" t="s">
        <v>69</v>
      </c>
      <c r="AA5" s="111">
        <v>16.21</v>
      </c>
      <c r="AB5" s="234"/>
      <c r="AC5" s="19" t="s">
        <v>77</v>
      </c>
      <c r="AD5" s="19" t="s">
        <v>78</v>
      </c>
      <c r="AE5" s="20">
        <f>ROUNDDOWN('BASE-2024'!AD5*'BASE-2026'!$A$30,3)</f>
        <v>39.323999999999998</v>
      </c>
      <c r="AG5" s="223" t="s">
        <v>19</v>
      </c>
      <c r="AH5" s="334" t="s">
        <v>608</v>
      </c>
      <c r="AI5" s="335" t="s">
        <v>618</v>
      </c>
      <c r="AJ5" s="336" t="s">
        <v>629</v>
      </c>
      <c r="AL5" s="223" t="s">
        <v>19</v>
      </c>
      <c r="AM5" s="337" t="s">
        <v>640</v>
      </c>
      <c r="AN5" s="338" t="s">
        <v>651</v>
      </c>
      <c r="AO5" s="339" t="s">
        <v>662</v>
      </c>
      <c r="AP5" s="340" t="s">
        <v>673</v>
      </c>
      <c r="AQ5" s="341" t="s">
        <v>684</v>
      </c>
      <c r="AR5" s="342" t="s">
        <v>694</v>
      </c>
      <c r="AT5" s="228" t="s">
        <v>315</v>
      </c>
      <c r="AU5" s="229"/>
      <c r="AV5" s="229"/>
      <c r="AW5" s="229"/>
      <c r="AY5" s="223" t="s">
        <v>19</v>
      </c>
      <c r="AZ5" s="333" t="s">
        <v>694</v>
      </c>
      <c r="BA5" s="333" t="s">
        <v>711</v>
      </c>
      <c r="BB5" s="333" t="s">
        <v>462</v>
      </c>
      <c r="BC5" s="333" t="s">
        <v>712</v>
      </c>
      <c r="BD5" s="333" t="s">
        <v>713</v>
      </c>
      <c r="BF5" s="223" t="s">
        <v>19</v>
      </c>
      <c r="BG5" s="223" t="s">
        <v>507</v>
      </c>
      <c r="BH5" s="223" t="s">
        <v>508</v>
      </c>
      <c r="BI5" s="223" t="s">
        <v>509</v>
      </c>
      <c r="BK5" s="223" t="s">
        <v>19</v>
      </c>
      <c r="BL5" s="223" t="s">
        <v>538</v>
      </c>
      <c r="BM5" s="223" t="s">
        <v>539</v>
      </c>
      <c r="BN5" s="223" t="s">
        <v>540</v>
      </c>
      <c r="BP5" s="223" t="s">
        <v>19</v>
      </c>
      <c r="BQ5" s="223" t="s">
        <v>713</v>
      </c>
      <c r="BR5" s="223" t="s">
        <v>739</v>
      </c>
      <c r="BS5" s="223" t="s">
        <v>832</v>
      </c>
      <c r="BU5" s="223" t="s">
        <v>19</v>
      </c>
      <c r="BV5" s="279">
        <v>7.45</v>
      </c>
      <c r="CA5" s="26" t="s">
        <v>19</v>
      </c>
      <c r="CB5" s="27">
        <v>2.04</v>
      </c>
      <c r="CD5" s="26" t="s">
        <v>252</v>
      </c>
      <c r="CE5" s="27">
        <v>10.49</v>
      </c>
      <c r="CH5" s="248"/>
      <c r="CJ5" s="223" t="str">
        <f t="shared" si="3"/>
        <v>CLUBE CORREIOSMais de 50 até 100</v>
      </c>
      <c r="CK5" s="223" t="s">
        <v>278</v>
      </c>
      <c r="CL5" s="223" t="s">
        <v>19</v>
      </c>
      <c r="CM5" s="279" t="s">
        <v>585</v>
      </c>
      <c r="CN5" s="279">
        <f t="shared" si="4"/>
        <v>9.1000000000000014</v>
      </c>
      <c r="CP5" s="312" t="s">
        <v>19</v>
      </c>
      <c r="CQ5" s="279">
        <v>1.71</v>
      </c>
      <c r="CR5" s="279">
        <v>2.2599999999999998</v>
      </c>
      <c r="CS5" s="279">
        <v>1.79</v>
      </c>
      <c r="CU5" s="312" t="s">
        <v>19</v>
      </c>
      <c r="CV5" s="279">
        <v>733.69</v>
      </c>
      <c r="CX5" s="312" t="s">
        <v>19</v>
      </c>
      <c r="CY5" s="89">
        <v>1.75</v>
      </c>
      <c r="CZ5" s="89">
        <v>1.89</v>
      </c>
      <c r="DA5" s="89">
        <v>2.21</v>
      </c>
      <c r="DC5" s="42" t="s">
        <v>270</v>
      </c>
      <c r="DD5" s="135">
        <v>2270</v>
      </c>
      <c r="DF5" s="42" t="s">
        <v>271</v>
      </c>
      <c r="DG5" s="135">
        <v>5970</v>
      </c>
      <c r="DI5" s="364" t="s">
        <v>844</v>
      </c>
      <c r="DJ5" s="359">
        <v>5.9</v>
      </c>
    </row>
    <row r="6" spans="1:114" ht="25.5" customHeight="1" x14ac:dyDescent="0.25">
      <c r="A6" s="324"/>
      <c r="C6" s="223" t="str">
        <f t="shared" si="1"/>
        <v>PLATINUMMais de 100 até 150</v>
      </c>
      <c r="D6" s="223" t="s">
        <v>0</v>
      </c>
      <c r="E6" s="223" t="s">
        <v>8</v>
      </c>
      <c r="F6" s="331">
        <v>9.1</v>
      </c>
      <c r="G6" s="347" t="s">
        <v>743</v>
      </c>
      <c r="H6" s="348">
        <f t="shared" si="2"/>
        <v>32.6</v>
      </c>
      <c r="J6" s="253" t="str">
        <f t="shared" si="0"/>
        <v>CLUBE CORREIOSMais de 100 até 150</v>
      </c>
      <c r="K6" s="253" t="s">
        <v>278</v>
      </c>
      <c r="L6" s="254" t="s">
        <v>8</v>
      </c>
      <c r="M6" s="351">
        <v>9.1</v>
      </c>
      <c r="P6" s="363" t="s">
        <v>19</v>
      </c>
      <c r="Q6" s="261">
        <v>9.1</v>
      </c>
      <c r="S6" s="250" t="s">
        <v>366</v>
      </c>
      <c r="T6" s="249" t="s">
        <v>25</v>
      </c>
      <c r="U6" s="75" t="s">
        <v>323</v>
      </c>
      <c r="V6" s="75" t="s">
        <v>324</v>
      </c>
      <c r="W6" s="75" t="s">
        <v>325</v>
      </c>
      <c r="X6" s="234"/>
      <c r="Y6" s="1"/>
      <c r="Z6" s="31"/>
      <c r="AA6" s="1"/>
      <c r="AB6" s="234"/>
      <c r="AC6" s="62" t="s">
        <v>79</v>
      </c>
      <c r="AD6" s="62" t="s">
        <v>80</v>
      </c>
      <c r="AE6" s="20">
        <f>ROUNDDOWN('BASE-2024'!AD6*'BASE-2026'!$A$30,3)</f>
        <v>41.991999999999997</v>
      </c>
      <c r="AG6" s="223" t="s">
        <v>8</v>
      </c>
      <c r="AH6" s="334" t="s">
        <v>609</v>
      </c>
      <c r="AI6" s="335" t="s">
        <v>619</v>
      </c>
      <c r="AJ6" s="336" t="s">
        <v>630</v>
      </c>
      <c r="AL6" s="223" t="s">
        <v>8</v>
      </c>
      <c r="AM6" s="337" t="s">
        <v>641</v>
      </c>
      <c r="AN6" s="338" t="s">
        <v>652</v>
      </c>
      <c r="AO6" s="339" t="s">
        <v>663</v>
      </c>
      <c r="AP6" s="340" t="s">
        <v>674</v>
      </c>
      <c r="AQ6" s="341" t="s">
        <v>685</v>
      </c>
      <c r="AR6" s="342" t="s">
        <v>695</v>
      </c>
      <c r="AT6" s="228" t="s">
        <v>8</v>
      </c>
      <c r="AU6" s="229"/>
      <c r="AV6" s="229"/>
      <c r="AW6" s="229"/>
      <c r="AY6" s="223" t="s">
        <v>8</v>
      </c>
      <c r="AZ6" s="333" t="s">
        <v>695</v>
      </c>
      <c r="BA6" s="333" t="s">
        <v>714</v>
      </c>
      <c r="BB6" s="333" t="s">
        <v>715</v>
      </c>
      <c r="BC6" s="333" t="s">
        <v>716</v>
      </c>
      <c r="BD6" s="333" t="s">
        <v>717</v>
      </c>
      <c r="BF6" s="223" t="s">
        <v>8</v>
      </c>
      <c r="BG6" s="223" t="s">
        <v>510</v>
      </c>
      <c r="BH6" s="223" t="s">
        <v>511</v>
      </c>
      <c r="BI6" s="223" t="s">
        <v>512</v>
      </c>
      <c r="BK6" s="223" t="s">
        <v>8</v>
      </c>
      <c r="BL6" s="223" t="s">
        <v>541</v>
      </c>
      <c r="BM6" s="223" t="s">
        <v>542</v>
      </c>
      <c r="BN6" s="223" t="s">
        <v>543</v>
      </c>
      <c r="BP6" s="223" t="s">
        <v>8</v>
      </c>
      <c r="BQ6" s="223" t="s">
        <v>717</v>
      </c>
      <c r="BR6" s="223" t="s">
        <v>743</v>
      </c>
      <c r="BS6" s="223" t="s">
        <v>833</v>
      </c>
      <c r="BU6" s="223" t="s">
        <v>8</v>
      </c>
      <c r="BV6" s="279">
        <v>9.1</v>
      </c>
      <c r="CA6" s="28" t="s">
        <v>8</v>
      </c>
      <c r="CB6" s="27">
        <v>2.52</v>
      </c>
      <c r="CD6" s="28" t="s">
        <v>8</v>
      </c>
      <c r="CE6" s="27">
        <v>10.97</v>
      </c>
      <c r="CJ6" s="223" t="str">
        <f t="shared" si="3"/>
        <v>CLUBE CORREIOSMais de 100 até 150</v>
      </c>
      <c r="CK6" s="223" t="s">
        <v>278</v>
      </c>
      <c r="CL6" s="223" t="s">
        <v>8</v>
      </c>
      <c r="CM6" s="279" t="s">
        <v>586</v>
      </c>
      <c r="CN6" s="279">
        <f t="shared" si="4"/>
        <v>9.7900000000000009</v>
      </c>
      <c r="CP6" s="312" t="s">
        <v>8</v>
      </c>
      <c r="CQ6" s="223">
        <v>2.15</v>
      </c>
      <c r="CR6" s="223">
        <v>2.82</v>
      </c>
      <c r="CS6" s="223">
        <v>2.2599999999999998</v>
      </c>
      <c r="CX6" s="312" t="s">
        <v>8</v>
      </c>
      <c r="CY6" s="89">
        <v>2.21</v>
      </c>
      <c r="CZ6" s="89">
        <v>2.42</v>
      </c>
      <c r="DA6" s="89">
        <v>2.76</v>
      </c>
      <c r="DD6" s="239" t="s">
        <v>447</v>
      </c>
      <c r="DG6" s="239" t="s">
        <v>447</v>
      </c>
      <c r="DI6" s="355" t="s">
        <v>143</v>
      </c>
      <c r="DJ6" s="359">
        <v>13.8</v>
      </c>
    </row>
    <row r="7" spans="1:114" ht="24.75" customHeight="1" thickBot="1" x14ac:dyDescent="0.3">
      <c r="A7" s="324"/>
      <c r="C7" s="223" t="str">
        <f t="shared" si="1"/>
        <v>PLATINUMMais de 150 até 200</v>
      </c>
      <c r="D7" s="223" t="s">
        <v>0</v>
      </c>
      <c r="E7" s="223" t="s">
        <v>9</v>
      </c>
      <c r="F7" s="331">
        <v>10.75</v>
      </c>
      <c r="G7" s="347" t="s">
        <v>829</v>
      </c>
      <c r="H7" s="348">
        <f t="shared" si="2"/>
        <v>34.25</v>
      </c>
      <c r="J7" s="253" t="str">
        <f t="shared" si="0"/>
        <v>CLUBE CORREIOSMais de 150 até 200</v>
      </c>
      <c r="K7" s="253" t="s">
        <v>278</v>
      </c>
      <c r="L7" s="254" t="s">
        <v>9</v>
      </c>
      <c r="M7" s="351">
        <v>10.75</v>
      </c>
      <c r="P7" s="363" t="s">
        <v>8</v>
      </c>
      <c r="Q7" s="261">
        <v>9.1</v>
      </c>
      <c r="S7" s="464" t="s">
        <v>327</v>
      </c>
      <c r="T7" s="76">
        <v>2</v>
      </c>
      <c r="U7" s="77">
        <v>3.02</v>
      </c>
      <c r="V7" s="318">
        <v>10.26</v>
      </c>
      <c r="W7" s="318">
        <v>17.52</v>
      </c>
      <c r="X7" s="234"/>
      <c r="Y7" s="31" t="s">
        <v>16</v>
      </c>
      <c r="Z7" s="31"/>
      <c r="AA7" s="31"/>
      <c r="AB7" s="234"/>
      <c r="AC7" s="19" t="s">
        <v>81</v>
      </c>
      <c r="AD7" s="19" t="s">
        <v>82</v>
      </c>
      <c r="AE7" s="20">
        <f>ROUNDDOWN('BASE-2024'!AD7*'BASE-2026'!$A$30,2)</f>
        <v>46.25</v>
      </c>
      <c r="AG7" s="223" t="s">
        <v>9</v>
      </c>
      <c r="AH7" s="334" t="s">
        <v>593</v>
      </c>
      <c r="AI7" s="335" t="s">
        <v>620</v>
      </c>
      <c r="AJ7" s="336" t="s">
        <v>631</v>
      </c>
      <c r="AL7" s="223" t="s">
        <v>9</v>
      </c>
      <c r="AM7" s="337" t="s">
        <v>642</v>
      </c>
      <c r="AN7" s="338" t="s">
        <v>653</v>
      </c>
      <c r="AO7" s="339" t="s">
        <v>664</v>
      </c>
      <c r="AP7" s="340" t="s">
        <v>675</v>
      </c>
      <c r="AQ7" s="341" t="s">
        <v>686</v>
      </c>
      <c r="AR7" s="342" t="s">
        <v>696</v>
      </c>
      <c r="AT7" s="228" t="s">
        <v>9</v>
      </c>
      <c r="AU7" s="229"/>
      <c r="AV7" s="229"/>
      <c r="AW7" s="229"/>
      <c r="AY7" s="223" t="s">
        <v>9</v>
      </c>
      <c r="AZ7" s="333" t="s">
        <v>696</v>
      </c>
      <c r="BA7" s="333" t="s">
        <v>718</v>
      </c>
      <c r="BB7" s="333" t="s">
        <v>719</v>
      </c>
      <c r="BC7" s="333" t="s">
        <v>720</v>
      </c>
      <c r="BD7" s="333" t="s">
        <v>721</v>
      </c>
      <c r="BF7" s="223" t="s">
        <v>9</v>
      </c>
      <c r="BG7" s="223" t="s">
        <v>512</v>
      </c>
      <c r="BH7" s="223" t="s">
        <v>513</v>
      </c>
      <c r="BI7" s="223" t="s">
        <v>514</v>
      </c>
      <c r="BK7" s="223" t="s">
        <v>9</v>
      </c>
      <c r="BL7" s="223" t="s">
        <v>544</v>
      </c>
      <c r="BM7" s="223" t="s">
        <v>545</v>
      </c>
      <c r="BN7" s="223" t="s">
        <v>546</v>
      </c>
      <c r="BP7" s="223" t="s">
        <v>9</v>
      </c>
      <c r="BQ7" s="223" t="s">
        <v>721</v>
      </c>
      <c r="BR7" s="223" t="s">
        <v>829</v>
      </c>
      <c r="BS7" s="223" t="s">
        <v>836</v>
      </c>
      <c r="BU7" s="223" t="s">
        <v>9</v>
      </c>
      <c r="BV7" s="279">
        <v>10.75</v>
      </c>
      <c r="CA7" s="26" t="s">
        <v>9</v>
      </c>
      <c r="CB7" s="27">
        <v>3.03</v>
      </c>
      <c r="CD7" s="26" t="s">
        <v>9</v>
      </c>
      <c r="CE7" s="27">
        <v>11.48</v>
      </c>
      <c r="CJ7" s="223" t="str">
        <f t="shared" si="3"/>
        <v>CLUBE CORREIOSMais de 150 até 200</v>
      </c>
      <c r="CK7" s="223" t="s">
        <v>278</v>
      </c>
      <c r="CL7" s="223" t="s">
        <v>9</v>
      </c>
      <c r="CM7" s="279" t="s">
        <v>587</v>
      </c>
      <c r="CN7" s="279">
        <f t="shared" si="4"/>
        <v>10.58</v>
      </c>
      <c r="CP7" s="312" t="s">
        <v>9</v>
      </c>
      <c r="CQ7" s="279">
        <v>2.5299999999999998</v>
      </c>
      <c r="CR7" s="279">
        <v>3.31</v>
      </c>
      <c r="CS7" s="279">
        <v>2.65</v>
      </c>
      <c r="CV7" s="234"/>
      <c r="CX7" s="312" t="s">
        <v>9</v>
      </c>
      <c r="CY7" s="89">
        <v>2.6</v>
      </c>
      <c r="CZ7" s="89">
        <v>2.88</v>
      </c>
      <c r="DA7" s="89">
        <v>3.24</v>
      </c>
      <c r="DI7" s="365" t="s">
        <v>145</v>
      </c>
      <c r="DJ7" s="359">
        <v>25.55</v>
      </c>
    </row>
    <row r="8" spans="1:114" x14ac:dyDescent="0.25">
      <c r="A8" s="324"/>
      <c r="C8" s="223" t="str">
        <f t="shared" si="1"/>
        <v>PLATINUMMais de 200 até 250</v>
      </c>
      <c r="D8" s="223" t="s">
        <v>0</v>
      </c>
      <c r="E8" s="223" t="s">
        <v>10</v>
      </c>
      <c r="F8" s="331">
        <v>12.45</v>
      </c>
      <c r="G8" s="347" t="s">
        <v>830</v>
      </c>
      <c r="H8" s="348">
        <f t="shared" si="2"/>
        <v>35.950000000000003</v>
      </c>
      <c r="J8" s="253" t="str">
        <f t="shared" si="0"/>
        <v>CLUBE CORREIOSMais de 200 até 250</v>
      </c>
      <c r="K8" s="253" t="s">
        <v>278</v>
      </c>
      <c r="L8" s="254" t="s">
        <v>10</v>
      </c>
      <c r="M8" s="351">
        <v>12.45</v>
      </c>
      <c r="P8" s="363" t="s">
        <v>9</v>
      </c>
      <c r="Q8" s="261">
        <v>9.1</v>
      </c>
      <c r="S8" s="465"/>
      <c r="T8" s="78" t="s">
        <v>24</v>
      </c>
      <c r="U8" s="77">
        <v>0.2</v>
      </c>
      <c r="V8" s="318">
        <v>0.2</v>
      </c>
      <c r="W8" s="318">
        <v>0.2</v>
      </c>
      <c r="X8" s="234"/>
      <c r="Y8" s="107" t="s">
        <v>260</v>
      </c>
      <c r="Z8" s="109" t="s">
        <v>262</v>
      </c>
      <c r="AA8" s="104"/>
      <c r="AB8" s="234"/>
      <c r="AC8" s="62" t="s">
        <v>83</v>
      </c>
      <c r="AD8" s="62" t="s">
        <v>84</v>
      </c>
      <c r="AE8" s="20">
        <f>ROUNDDOWN('BASE-2024'!AD8*'BASE-2026'!$A$30,2)</f>
        <v>48.92</v>
      </c>
      <c r="AG8" s="223" t="s">
        <v>10</v>
      </c>
      <c r="AH8" s="334" t="s">
        <v>610</v>
      </c>
      <c r="AI8" s="335" t="s">
        <v>621</v>
      </c>
      <c r="AJ8" s="336" t="s">
        <v>632</v>
      </c>
      <c r="AL8" s="223" t="s">
        <v>10</v>
      </c>
      <c r="AM8" s="337" t="s">
        <v>643</v>
      </c>
      <c r="AN8" s="338" t="s">
        <v>654</v>
      </c>
      <c r="AO8" s="339" t="s">
        <v>665</v>
      </c>
      <c r="AP8" s="340" t="s">
        <v>676</v>
      </c>
      <c r="AQ8" s="341" t="s">
        <v>687</v>
      </c>
      <c r="AR8" s="342" t="s">
        <v>697</v>
      </c>
      <c r="AT8" s="228" t="s">
        <v>10</v>
      </c>
      <c r="AU8" s="229"/>
      <c r="AV8" s="229"/>
      <c r="AW8" s="229"/>
      <c r="AY8" s="223" t="s">
        <v>10</v>
      </c>
      <c r="AZ8" s="333" t="s">
        <v>697</v>
      </c>
      <c r="BA8" s="333" t="s">
        <v>722</v>
      </c>
      <c r="BB8" s="333" t="s">
        <v>611</v>
      </c>
      <c r="BC8" s="333" t="s">
        <v>723</v>
      </c>
      <c r="BD8" s="333" t="s">
        <v>724</v>
      </c>
      <c r="BF8" s="223" t="s">
        <v>10</v>
      </c>
      <c r="BG8" s="223" t="s">
        <v>515</v>
      </c>
      <c r="BH8" s="223" t="s">
        <v>516</v>
      </c>
      <c r="BI8" s="223" t="s">
        <v>517</v>
      </c>
      <c r="BK8" s="223" t="s">
        <v>10</v>
      </c>
      <c r="BL8" s="223" t="s">
        <v>547</v>
      </c>
      <c r="BM8" s="223" t="s">
        <v>548</v>
      </c>
      <c r="BN8" s="223" t="s">
        <v>549</v>
      </c>
      <c r="BP8" s="223" t="s">
        <v>10</v>
      </c>
      <c r="BQ8" s="223" t="s">
        <v>724</v>
      </c>
      <c r="BR8" s="223" t="s">
        <v>830</v>
      </c>
      <c r="BS8" s="223" t="s">
        <v>837</v>
      </c>
      <c r="BU8" s="223" t="s">
        <v>10</v>
      </c>
      <c r="BV8" s="279">
        <v>12.45</v>
      </c>
      <c r="CA8" s="28" t="s">
        <v>10</v>
      </c>
      <c r="CB8" s="27">
        <v>3.53</v>
      </c>
      <c r="CD8" s="28" t="s">
        <v>10</v>
      </c>
      <c r="CE8" s="27">
        <v>11.98</v>
      </c>
      <c r="CJ8" s="223" t="str">
        <f t="shared" si="3"/>
        <v>CLUBE CORREIOSMais de 200 até 250</v>
      </c>
      <c r="CK8" s="223" t="s">
        <v>278</v>
      </c>
      <c r="CL8" s="223" t="s">
        <v>10</v>
      </c>
      <c r="CM8" s="279" t="s">
        <v>588</v>
      </c>
      <c r="CN8" s="279">
        <f t="shared" si="4"/>
        <v>11.21</v>
      </c>
      <c r="CP8" s="312" t="s">
        <v>10</v>
      </c>
      <c r="CQ8" s="223">
        <v>2.89</v>
      </c>
      <c r="CR8" s="223">
        <v>3.85</v>
      </c>
      <c r="CS8" s="223">
        <v>3.04</v>
      </c>
      <c r="CV8" s="234"/>
      <c r="CX8" s="312" t="s">
        <v>10</v>
      </c>
      <c r="CY8" s="89">
        <v>2.98</v>
      </c>
      <c r="CZ8" s="89">
        <v>3.27</v>
      </c>
      <c r="DA8" s="89">
        <v>3.77</v>
      </c>
      <c r="DD8" s="234"/>
      <c r="DI8" s="365" t="s">
        <v>147</v>
      </c>
      <c r="DJ8" s="359">
        <v>25.55</v>
      </c>
    </row>
    <row r="9" spans="1:114" ht="20.25" customHeight="1" x14ac:dyDescent="0.25">
      <c r="A9" s="324"/>
      <c r="C9" s="223" t="str">
        <f t="shared" si="1"/>
        <v>PLATINUMMais de 250 até 300</v>
      </c>
      <c r="D9" s="223" t="s">
        <v>0</v>
      </c>
      <c r="E9" s="223" t="s">
        <v>11</v>
      </c>
      <c r="F9" s="331">
        <v>14.2</v>
      </c>
      <c r="G9" s="347" t="s">
        <v>523</v>
      </c>
      <c r="H9" s="348">
        <f t="shared" si="2"/>
        <v>37.700000000000003</v>
      </c>
      <c r="J9" s="253" t="str">
        <f t="shared" si="0"/>
        <v>CLUBE CORREIOSMais de 250 até 300</v>
      </c>
      <c r="K9" s="253" t="s">
        <v>278</v>
      </c>
      <c r="L9" s="254" t="s">
        <v>11</v>
      </c>
      <c r="M9" s="351">
        <v>14.2</v>
      </c>
      <c r="P9" s="363" t="s">
        <v>10</v>
      </c>
      <c r="Q9" s="261">
        <v>9.1</v>
      </c>
      <c r="S9" s="79"/>
      <c r="T9" s="80"/>
      <c r="U9" s="81"/>
      <c r="V9" s="81"/>
      <c r="W9" s="81"/>
      <c r="X9" s="234"/>
      <c r="Y9" s="117" t="s">
        <v>124</v>
      </c>
      <c r="Z9" s="111">
        <v>9.0299999999999994</v>
      </c>
      <c r="AA9" s="105"/>
      <c r="AB9" s="234"/>
      <c r="AC9" s="19" t="s">
        <v>85</v>
      </c>
      <c r="AD9" s="19" t="s">
        <v>86</v>
      </c>
      <c r="AE9" s="20">
        <f>ROUNDDOWN('BASE-2024'!AD9*'BASE-2026'!$A$30,3)</f>
        <v>53.186</v>
      </c>
      <c r="AG9" s="223" t="s">
        <v>11</v>
      </c>
      <c r="AH9" s="334" t="s">
        <v>611</v>
      </c>
      <c r="AI9" s="335" t="s">
        <v>622</v>
      </c>
      <c r="AJ9" s="336" t="s">
        <v>633</v>
      </c>
      <c r="AL9" s="223" t="s">
        <v>11</v>
      </c>
      <c r="AM9" s="337" t="s">
        <v>644</v>
      </c>
      <c r="AN9" s="338" t="s">
        <v>655</v>
      </c>
      <c r="AO9" s="339" t="s">
        <v>666</v>
      </c>
      <c r="AP9" s="340" t="s">
        <v>677</v>
      </c>
      <c r="AQ9" s="341" t="s">
        <v>688</v>
      </c>
      <c r="AR9" s="342" t="s">
        <v>698</v>
      </c>
      <c r="AT9" s="228" t="s">
        <v>11</v>
      </c>
      <c r="AU9" s="229"/>
      <c r="AV9" s="229"/>
      <c r="AW9" s="229"/>
      <c r="AY9" s="223" t="s">
        <v>11</v>
      </c>
      <c r="AZ9" s="333" t="s">
        <v>698</v>
      </c>
      <c r="BA9" s="333" t="s">
        <v>725</v>
      </c>
      <c r="BB9" s="333" t="s">
        <v>726</v>
      </c>
      <c r="BC9" s="333" t="s">
        <v>727</v>
      </c>
      <c r="BD9" s="333" t="s">
        <v>728</v>
      </c>
      <c r="BF9" s="223" t="s">
        <v>11</v>
      </c>
      <c r="BG9" s="223" t="s">
        <v>518</v>
      </c>
      <c r="BH9" s="223" t="s">
        <v>519</v>
      </c>
      <c r="BI9" s="223" t="s">
        <v>520</v>
      </c>
      <c r="BK9" s="223" t="s">
        <v>11</v>
      </c>
      <c r="BL9" s="223" t="s">
        <v>550</v>
      </c>
      <c r="BM9" s="223" t="s">
        <v>551</v>
      </c>
      <c r="BN9" s="223" t="s">
        <v>552</v>
      </c>
      <c r="BP9" s="223" t="s">
        <v>11</v>
      </c>
      <c r="BQ9" s="223" t="s">
        <v>728</v>
      </c>
      <c r="BR9" s="223" t="s">
        <v>523</v>
      </c>
      <c r="BS9" s="223" t="s">
        <v>838</v>
      </c>
      <c r="BU9" s="223" t="s">
        <v>11</v>
      </c>
      <c r="BV9" s="279">
        <v>14.2</v>
      </c>
      <c r="CA9" s="26" t="s">
        <v>11</v>
      </c>
      <c r="CB9" s="27">
        <v>3.98</v>
      </c>
      <c r="CD9" s="26" t="s">
        <v>11</v>
      </c>
      <c r="CE9" s="27">
        <v>12.43</v>
      </c>
      <c r="CJ9" s="223" t="str">
        <f t="shared" si="3"/>
        <v>CLUBE CORREIOSMais de 250 até 300</v>
      </c>
      <c r="CK9" s="223" t="s">
        <v>278</v>
      </c>
      <c r="CL9" s="223" t="s">
        <v>11</v>
      </c>
      <c r="CM9" s="279" t="s">
        <v>589</v>
      </c>
      <c r="CN9" s="279">
        <f t="shared" si="4"/>
        <v>12</v>
      </c>
      <c r="CP9" s="312" t="s">
        <v>11</v>
      </c>
      <c r="CQ9" s="279">
        <v>3.28</v>
      </c>
      <c r="CR9" s="279">
        <v>4.34</v>
      </c>
      <c r="CS9" s="279">
        <v>3.43</v>
      </c>
      <c r="CV9" s="234"/>
      <c r="CX9" s="312" t="s">
        <v>11</v>
      </c>
      <c r="CY9" s="89">
        <v>3.36</v>
      </c>
      <c r="CZ9" s="89">
        <v>3.63</v>
      </c>
      <c r="DA9" s="89">
        <v>4.25</v>
      </c>
      <c r="DD9" s="234"/>
      <c r="DI9" s="355" t="s">
        <v>149</v>
      </c>
      <c r="DJ9" s="359">
        <v>11.75</v>
      </c>
    </row>
    <row r="10" spans="1:114" ht="21.75" customHeight="1" thickBot="1" x14ac:dyDescent="0.3">
      <c r="A10" s="324"/>
      <c r="C10" s="223" t="str">
        <f t="shared" si="1"/>
        <v>PLATINUMMais de 300 até 350</v>
      </c>
      <c r="D10" s="223" t="s">
        <v>0</v>
      </c>
      <c r="E10" s="223" t="s">
        <v>12</v>
      </c>
      <c r="F10" s="331">
        <v>15.9</v>
      </c>
      <c r="G10" s="347" t="s">
        <v>537</v>
      </c>
      <c r="H10" s="348">
        <f t="shared" si="2"/>
        <v>39.4</v>
      </c>
      <c r="J10" s="253" t="str">
        <f t="shared" si="0"/>
        <v>CLUBE CORREIOSMais de 300 até 350</v>
      </c>
      <c r="K10" s="253" t="s">
        <v>278</v>
      </c>
      <c r="L10" s="254" t="s">
        <v>12</v>
      </c>
      <c r="M10" s="351">
        <v>15.9</v>
      </c>
      <c r="P10" s="363" t="s">
        <v>11</v>
      </c>
      <c r="Q10" s="261">
        <v>9.1</v>
      </c>
      <c r="S10" s="250" t="s">
        <v>366</v>
      </c>
      <c r="T10" s="249" t="s">
        <v>25</v>
      </c>
      <c r="U10" s="75" t="s">
        <v>323</v>
      </c>
      <c r="V10" s="75" t="s">
        <v>324</v>
      </c>
      <c r="W10" s="75" t="s">
        <v>325</v>
      </c>
      <c r="X10" s="234"/>
      <c r="Y10" s="118" t="s">
        <v>261</v>
      </c>
      <c r="Z10" s="111">
        <v>11.69</v>
      </c>
      <c r="AA10" s="105"/>
      <c r="AB10" s="234"/>
      <c r="AC10" s="62" t="s">
        <v>87</v>
      </c>
      <c r="AD10" s="62" t="s">
        <v>88</v>
      </c>
      <c r="AE10" s="20">
        <f>ROUNDDOWN('BASE-2024'!AD10*'BASE-2026'!$A$30,2)</f>
        <v>55.85</v>
      </c>
      <c r="AG10" s="223" t="s">
        <v>12</v>
      </c>
      <c r="AH10" s="334" t="s">
        <v>612</v>
      </c>
      <c r="AI10" s="335" t="s">
        <v>623</v>
      </c>
      <c r="AJ10" s="336" t="s">
        <v>634</v>
      </c>
      <c r="AL10" s="223" t="s">
        <v>12</v>
      </c>
      <c r="AM10" s="337" t="s">
        <v>645</v>
      </c>
      <c r="AN10" s="338" t="s">
        <v>656</v>
      </c>
      <c r="AO10" s="339" t="s">
        <v>667</v>
      </c>
      <c r="AP10" s="340" t="s">
        <v>678</v>
      </c>
      <c r="AQ10" s="341" t="s">
        <v>689</v>
      </c>
      <c r="AR10" s="342" t="s">
        <v>699</v>
      </c>
      <c r="AT10" s="228" t="s">
        <v>12</v>
      </c>
      <c r="AU10" s="229"/>
      <c r="AV10" s="229"/>
      <c r="AW10" s="229"/>
      <c r="AY10" s="223" t="s">
        <v>12</v>
      </c>
      <c r="AZ10" s="333" t="s">
        <v>699</v>
      </c>
      <c r="BA10" s="333" t="s">
        <v>729</v>
      </c>
      <c r="BB10" s="333" t="s">
        <v>730</v>
      </c>
      <c r="BC10" s="333" t="s">
        <v>731</v>
      </c>
      <c r="BD10" s="333" t="s">
        <v>732</v>
      </c>
      <c r="BF10" s="223" t="s">
        <v>12</v>
      </c>
      <c r="BG10" s="223" t="s">
        <v>521</v>
      </c>
      <c r="BH10" s="223" t="s">
        <v>442</v>
      </c>
      <c r="BI10" s="223" t="s">
        <v>522</v>
      </c>
      <c r="BK10" s="223" t="s">
        <v>12</v>
      </c>
      <c r="BL10" s="223" t="s">
        <v>553</v>
      </c>
      <c r="BM10" s="223" t="s">
        <v>554</v>
      </c>
      <c r="BN10" s="223" t="s">
        <v>555</v>
      </c>
      <c r="BP10" s="223" t="s">
        <v>12</v>
      </c>
      <c r="BQ10" s="223" t="s">
        <v>732</v>
      </c>
      <c r="BR10" s="223" t="s">
        <v>537</v>
      </c>
      <c r="BS10" s="223" t="s">
        <v>839</v>
      </c>
      <c r="BU10" s="223" t="s">
        <v>12</v>
      </c>
      <c r="BV10" s="279">
        <v>15.9</v>
      </c>
      <c r="CA10" s="28" t="s">
        <v>12</v>
      </c>
      <c r="CB10" s="27">
        <v>4.45</v>
      </c>
      <c r="CD10" s="28" t="s">
        <v>12</v>
      </c>
      <c r="CE10" s="27">
        <v>12.9</v>
      </c>
      <c r="CJ10" s="223" t="str">
        <f t="shared" si="3"/>
        <v>CLUBE CORREIOSMais de 300 até 350</v>
      </c>
      <c r="CK10" s="223" t="s">
        <v>278</v>
      </c>
      <c r="CL10" s="223" t="s">
        <v>12</v>
      </c>
      <c r="CM10" s="279" t="s">
        <v>590</v>
      </c>
      <c r="CN10" s="279">
        <f t="shared" si="4"/>
        <v>12.68</v>
      </c>
      <c r="CV10" s="234"/>
      <c r="DD10" s="234"/>
      <c r="DI10" s="365" t="s">
        <v>151</v>
      </c>
      <c r="DJ10" s="359">
        <v>17.649999999999999</v>
      </c>
    </row>
    <row r="11" spans="1:114" ht="21" customHeight="1" x14ac:dyDescent="0.25">
      <c r="A11" s="324"/>
      <c r="C11" s="223" t="str">
        <f t="shared" si="1"/>
        <v>PLATINUMMais de 350 até 400</v>
      </c>
      <c r="D11" s="223" t="s">
        <v>0</v>
      </c>
      <c r="E11" s="223" t="s">
        <v>13</v>
      </c>
      <c r="F11" s="331">
        <v>17.55</v>
      </c>
      <c r="G11" s="347" t="s">
        <v>831</v>
      </c>
      <c r="H11" s="348">
        <f t="shared" si="2"/>
        <v>41.05</v>
      </c>
      <c r="J11" s="253" t="str">
        <f t="shared" si="0"/>
        <v>CLUBE CORREIOSMais de 350 até 400</v>
      </c>
      <c r="K11" s="253" t="s">
        <v>278</v>
      </c>
      <c r="L11" s="254" t="s">
        <v>13</v>
      </c>
      <c r="M11" s="351">
        <v>17.55</v>
      </c>
      <c r="P11" s="363" t="s">
        <v>12</v>
      </c>
      <c r="Q11" s="261">
        <v>9.1</v>
      </c>
      <c r="S11" s="464" t="s">
        <v>328</v>
      </c>
      <c r="T11" s="76">
        <v>2</v>
      </c>
      <c r="U11" s="77">
        <v>2.79</v>
      </c>
      <c r="V11" s="318">
        <v>9.49</v>
      </c>
      <c r="W11" s="318">
        <v>16.190000000000001</v>
      </c>
      <c r="X11" s="234"/>
      <c r="AC11" s="19" t="s">
        <v>89</v>
      </c>
      <c r="AD11" s="19" t="s">
        <v>90</v>
      </c>
      <c r="AE11" s="20">
        <f>ROUNDDOWN('BASE-2024'!AD11*'BASE-2026'!$A$30,3)</f>
        <v>60.116999999999997</v>
      </c>
      <c r="AG11" s="223" t="s">
        <v>13</v>
      </c>
      <c r="AH11" s="334" t="s">
        <v>613</v>
      </c>
      <c r="AI11" s="335" t="s">
        <v>624</v>
      </c>
      <c r="AJ11" s="336" t="s">
        <v>635</v>
      </c>
      <c r="AL11" s="223" t="s">
        <v>13</v>
      </c>
      <c r="AM11" s="337" t="s">
        <v>646</v>
      </c>
      <c r="AN11" s="338" t="s">
        <v>657</v>
      </c>
      <c r="AO11" s="339" t="s">
        <v>668</v>
      </c>
      <c r="AP11" s="340" t="s">
        <v>679</v>
      </c>
      <c r="AQ11" s="341" t="s">
        <v>690</v>
      </c>
      <c r="AR11" s="342" t="s">
        <v>700</v>
      </c>
      <c r="AT11" s="228" t="s">
        <v>13</v>
      </c>
      <c r="AU11" s="229"/>
      <c r="AV11" s="229"/>
      <c r="AW11" s="229"/>
      <c r="AY11" s="223" t="s">
        <v>13</v>
      </c>
      <c r="AZ11" s="333" t="s">
        <v>700</v>
      </c>
      <c r="BA11" s="333" t="s">
        <v>733</v>
      </c>
      <c r="BB11" s="333" t="s">
        <v>734</v>
      </c>
      <c r="BC11" s="333" t="s">
        <v>735</v>
      </c>
      <c r="BD11" s="333" t="s">
        <v>736</v>
      </c>
      <c r="BF11" s="223" t="s">
        <v>13</v>
      </c>
      <c r="BG11" s="223" t="s">
        <v>523</v>
      </c>
      <c r="BH11" s="223" t="s">
        <v>524</v>
      </c>
      <c r="BI11" s="223" t="s">
        <v>525</v>
      </c>
      <c r="BK11" s="223" t="s">
        <v>13</v>
      </c>
      <c r="BL11" s="223" t="s">
        <v>556</v>
      </c>
      <c r="BM11" s="223" t="s">
        <v>557</v>
      </c>
      <c r="BN11" s="223" t="s">
        <v>558</v>
      </c>
      <c r="BP11" s="223" t="s">
        <v>13</v>
      </c>
      <c r="BQ11" s="223" t="s">
        <v>736</v>
      </c>
      <c r="BR11" s="223" t="s">
        <v>831</v>
      </c>
      <c r="BS11" s="223" t="s">
        <v>840</v>
      </c>
      <c r="BU11" s="223" t="s">
        <v>13</v>
      </c>
      <c r="BV11" s="279">
        <v>17.55</v>
      </c>
      <c r="CA11" s="26" t="s">
        <v>13</v>
      </c>
      <c r="CB11" s="27">
        <v>4.95</v>
      </c>
      <c r="CD11" s="26" t="s">
        <v>13</v>
      </c>
      <c r="CE11" s="27">
        <v>13.4</v>
      </c>
      <c r="CJ11" s="223" t="str">
        <f t="shared" si="3"/>
        <v>CLUBE CORREIOSMais de 350 até 400</v>
      </c>
      <c r="CK11" s="223" t="s">
        <v>278</v>
      </c>
      <c r="CL11" s="223" t="s">
        <v>13</v>
      </c>
      <c r="CM11" s="279" t="s">
        <v>591</v>
      </c>
      <c r="CN11" s="279">
        <f t="shared" si="4"/>
        <v>13.47</v>
      </c>
      <c r="DI11" s="365" t="s">
        <v>154</v>
      </c>
      <c r="DJ11" s="359">
        <v>23.5</v>
      </c>
    </row>
    <row r="12" spans="1:114" ht="19.5" customHeight="1" x14ac:dyDescent="0.25">
      <c r="A12" s="324"/>
      <c r="C12" s="223" t="str">
        <f t="shared" si="1"/>
        <v>PLATINUMMais de 400 até 450</v>
      </c>
      <c r="D12" s="223" t="s">
        <v>0</v>
      </c>
      <c r="E12" s="223" t="s">
        <v>14</v>
      </c>
      <c r="F12" s="331">
        <v>19.2</v>
      </c>
      <c r="G12" s="347" t="s">
        <v>832</v>
      </c>
      <c r="H12" s="348">
        <f t="shared" si="2"/>
        <v>42.7</v>
      </c>
      <c r="J12" s="253" t="str">
        <f t="shared" ref="J12:J13" si="5">CONCATENATE(K12,L12)</f>
        <v>CLUBE CORREIOSMais de 400 até 450</v>
      </c>
      <c r="K12" s="253" t="s">
        <v>278</v>
      </c>
      <c r="L12" s="254" t="s">
        <v>14</v>
      </c>
      <c r="M12" s="351">
        <v>19.2</v>
      </c>
      <c r="P12" s="363" t="s">
        <v>13</v>
      </c>
      <c r="Q12" s="261">
        <v>9.1</v>
      </c>
      <c r="S12" s="465"/>
      <c r="T12" s="78" t="s">
        <v>24</v>
      </c>
      <c r="U12" s="77">
        <v>0.19</v>
      </c>
      <c r="V12" s="318">
        <v>0.19</v>
      </c>
      <c r="W12" s="318">
        <v>0.19</v>
      </c>
      <c r="X12" s="234"/>
      <c r="AC12" s="62" t="s">
        <v>91</v>
      </c>
      <c r="AD12" s="62" t="s">
        <v>92</v>
      </c>
      <c r="AE12" s="20">
        <f>ROUNDDOWN('BASE-2024'!AD12*'BASE-2026'!$A$30,3)</f>
        <v>62.784999999999997</v>
      </c>
      <c r="AG12" s="223" t="s">
        <v>14</v>
      </c>
      <c r="AH12" s="334" t="s">
        <v>614</v>
      </c>
      <c r="AI12" s="335" t="s">
        <v>625</v>
      </c>
      <c r="AJ12" s="336" t="s">
        <v>636</v>
      </c>
      <c r="AL12" s="223" t="s">
        <v>14</v>
      </c>
      <c r="AM12" s="337" t="s">
        <v>647</v>
      </c>
      <c r="AN12" s="338" t="s">
        <v>658</v>
      </c>
      <c r="AO12" s="339" t="s">
        <v>669</v>
      </c>
      <c r="AP12" s="340" t="s">
        <v>680</v>
      </c>
      <c r="AQ12" s="341" t="s">
        <v>691</v>
      </c>
      <c r="AR12" s="342" t="s">
        <v>701</v>
      </c>
      <c r="AT12" s="228" t="s">
        <v>14</v>
      </c>
      <c r="AU12" s="229"/>
      <c r="AV12" s="229"/>
      <c r="AW12" s="229"/>
      <c r="AY12" s="223" t="s">
        <v>14</v>
      </c>
      <c r="AZ12" s="333" t="s">
        <v>701</v>
      </c>
      <c r="BA12" s="333" t="s">
        <v>642</v>
      </c>
      <c r="BB12" s="333" t="s">
        <v>737</v>
      </c>
      <c r="BC12" s="333" t="s">
        <v>738</v>
      </c>
      <c r="BD12" s="333" t="s">
        <v>739</v>
      </c>
      <c r="BF12" s="223" t="s">
        <v>14</v>
      </c>
      <c r="BG12" s="223" t="s">
        <v>526</v>
      </c>
      <c r="BH12" s="223" t="s">
        <v>527</v>
      </c>
      <c r="BI12" s="223" t="s">
        <v>528</v>
      </c>
      <c r="BK12" s="223" t="s">
        <v>14</v>
      </c>
      <c r="BL12" s="223" t="s">
        <v>559</v>
      </c>
      <c r="BM12" s="223" t="s">
        <v>560</v>
      </c>
      <c r="BN12" s="223" t="s">
        <v>561</v>
      </c>
      <c r="BP12" s="223" t="s">
        <v>14</v>
      </c>
      <c r="BQ12" s="223" t="s">
        <v>739</v>
      </c>
      <c r="BR12" s="223" t="s">
        <v>832</v>
      </c>
      <c r="BS12" s="223" t="s">
        <v>841</v>
      </c>
      <c r="BU12" s="223" t="s">
        <v>14</v>
      </c>
      <c r="BV12" s="279">
        <v>19.2</v>
      </c>
      <c r="CA12" s="28" t="s">
        <v>14</v>
      </c>
      <c r="CB12" s="27">
        <v>5.41</v>
      </c>
      <c r="CD12" s="28" t="s">
        <v>14</v>
      </c>
      <c r="CE12" s="27">
        <v>13.86</v>
      </c>
      <c r="CJ12" s="223" t="str">
        <f t="shared" si="3"/>
        <v>CLUBE CORREIOSMais de 400 até 450</v>
      </c>
      <c r="CK12" s="223" t="s">
        <v>278</v>
      </c>
      <c r="CL12" s="223" t="s">
        <v>14</v>
      </c>
      <c r="CM12" s="279" t="s">
        <v>592</v>
      </c>
      <c r="CN12" s="279">
        <f t="shared" si="4"/>
        <v>14.21</v>
      </c>
      <c r="DI12" s="355" t="s">
        <v>156</v>
      </c>
      <c r="DJ12" s="359">
        <v>11.75</v>
      </c>
    </row>
    <row r="13" spans="1:114" ht="15.75" thickBot="1" x14ac:dyDescent="0.3">
      <c r="A13" s="324"/>
      <c r="C13" s="223" t="str">
        <f t="shared" si="1"/>
        <v>PLATINUMMais de 450 até 500</v>
      </c>
      <c r="D13" s="223" t="s">
        <v>0</v>
      </c>
      <c r="E13" s="223" t="s">
        <v>15</v>
      </c>
      <c r="F13" s="332">
        <v>20.85</v>
      </c>
      <c r="G13" s="347" t="s">
        <v>833</v>
      </c>
      <c r="H13" s="348">
        <f t="shared" si="2"/>
        <v>44.35</v>
      </c>
      <c r="J13" s="253" t="str">
        <f t="shared" si="5"/>
        <v>CLUBE CORREIOSMais de 450 até 500</v>
      </c>
      <c r="K13" s="253" t="s">
        <v>278</v>
      </c>
      <c r="L13" s="254" t="s">
        <v>15</v>
      </c>
      <c r="M13" s="352">
        <v>20.85</v>
      </c>
      <c r="P13" s="363" t="s">
        <v>14</v>
      </c>
      <c r="Q13" s="261">
        <v>9.1</v>
      </c>
      <c r="V13" s="239" t="s">
        <v>447</v>
      </c>
      <c r="X13" s="234"/>
      <c r="AC13" s="19" t="s">
        <v>93</v>
      </c>
      <c r="AD13" s="19" t="s">
        <v>94</v>
      </c>
      <c r="AE13" s="20">
        <f>ROUNDDOWN('BASE-2024'!AD13*'BASE-2026'!$A$30,2)</f>
        <v>67.13</v>
      </c>
      <c r="AG13" s="223" t="s">
        <v>15</v>
      </c>
      <c r="AH13" s="334" t="s">
        <v>615</v>
      </c>
      <c r="AI13" s="335" t="s">
        <v>626</v>
      </c>
      <c r="AJ13" s="336" t="s">
        <v>637</v>
      </c>
      <c r="AL13" s="223" t="s">
        <v>15</v>
      </c>
      <c r="AM13" s="337" t="s">
        <v>648</v>
      </c>
      <c r="AN13" s="338" t="s">
        <v>659</v>
      </c>
      <c r="AO13" s="339" t="s">
        <v>670</v>
      </c>
      <c r="AP13" s="340" t="s">
        <v>681</v>
      </c>
      <c r="AQ13" s="341" t="s">
        <v>692</v>
      </c>
      <c r="AR13" s="342" t="s">
        <v>702</v>
      </c>
      <c r="AT13" s="228" t="s">
        <v>15</v>
      </c>
      <c r="AU13" s="229"/>
      <c r="AV13" s="229"/>
      <c r="AW13" s="229"/>
      <c r="AY13" s="223" t="s">
        <v>15</v>
      </c>
      <c r="AZ13" s="333" t="s">
        <v>702</v>
      </c>
      <c r="BA13" s="333" t="s">
        <v>740</v>
      </c>
      <c r="BB13" s="333" t="s">
        <v>741</v>
      </c>
      <c r="BC13" s="333" t="s">
        <v>742</v>
      </c>
      <c r="BD13" s="333" t="s">
        <v>743</v>
      </c>
      <c r="BF13" s="223" t="s">
        <v>15</v>
      </c>
      <c r="BG13" s="223" t="s">
        <v>529</v>
      </c>
      <c r="BH13" s="223" t="s">
        <v>530</v>
      </c>
      <c r="BI13" s="223" t="s">
        <v>531</v>
      </c>
      <c r="BK13" s="223" t="s">
        <v>15</v>
      </c>
      <c r="BL13" s="223" t="s">
        <v>562</v>
      </c>
      <c r="BM13" s="223" t="s">
        <v>563</v>
      </c>
      <c r="BN13" s="223" t="s">
        <v>564</v>
      </c>
      <c r="BP13" s="223" t="s">
        <v>15</v>
      </c>
      <c r="BQ13" s="223" t="s">
        <v>743</v>
      </c>
      <c r="BR13" s="223" t="s">
        <v>833</v>
      </c>
      <c r="BS13" s="223" t="s">
        <v>842</v>
      </c>
      <c r="BU13" s="223" t="s">
        <v>15</v>
      </c>
      <c r="BV13" s="279">
        <v>20.85</v>
      </c>
      <c r="CA13" s="26" t="s">
        <v>15</v>
      </c>
      <c r="CB13" s="27">
        <v>5.87</v>
      </c>
      <c r="CD13" s="26" t="s">
        <v>15</v>
      </c>
      <c r="CE13" s="27">
        <v>14.32</v>
      </c>
      <c r="CJ13" s="223" t="str">
        <f t="shared" si="3"/>
        <v>CLUBE CORREIOSMais de 450 até 500</v>
      </c>
      <c r="CK13" s="223" t="s">
        <v>278</v>
      </c>
      <c r="CL13" s="223" t="s">
        <v>15</v>
      </c>
      <c r="CM13" s="279" t="s">
        <v>593</v>
      </c>
      <c r="CN13" s="279">
        <f t="shared" si="4"/>
        <v>14.99</v>
      </c>
      <c r="DI13" s="365" t="s">
        <v>158</v>
      </c>
      <c r="DJ13" s="359">
        <v>17.649999999999999</v>
      </c>
    </row>
    <row r="14" spans="1:114" ht="15.75" thickBot="1" x14ac:dyDescent="0.3">
      <c r="A14" s="324"/>
      <c r="C14" s="235"/>
      <c r="D14" s="235" t="s">
        <v>406</v>
      </c>
      <c r="E14" s="235" t="s">
        <v>23</v>
      </c>
      <c r="F14" s="235" t="s">
        <v>20</v>
      </c>
      <c r="G14" s="236" t="s">
        <v>21</v>
      </c>
      <c r="H14" s="236" t="s">
        <v>22</v>
      </c>
      <c r="J14" s="223"/>
      <c r="K14" s="223" t="s">
        <v>406</v>
      </c>
      <c r="L14" s="263" t="s">
        <v>23</v>
      </c>
      <c r="M14" s="264" t="s">
        <v>432</v>
      </c>
      <c r="P14" s="363" t="s">
        <v>15</v>
      </c>
      <c r="Q14" s="261">
        <v>9.1</v>
      </c>
      <c r="V14" s="234"/>
      <c r="X14" s="234"/>
      <c r="AC14" s="62" t="s">
        <v>95</v>
      </c>
      <c r="AD14" s="62" t="s">
        <v>96</v>
      </c>
      <c r="AE14" s="20">
        <f>ROUNDDOWN('BASE-2024'!AD14*'BASE-2026'!$A$30,2)</f>
        <v>69.8</v>
      </c>
      <c r="AT14" s="239" t="s">
        <v>447</v>
      </c>
      <c r="AZ14" s="239" t="s">
        <v>447</v>
      </c>
      <c r="BG14" s="239" t="s">
        <v>447</v>
      </c>
      <c r="BL14" s="239" t="s">
        <v>447</v>
      </c>
      <c r="BQ14" s="239" t="s">
        <v>447</v>
      </c>
      <c r="BV14" s="239" t="s">
        <v>447</v>
      </c>
      <c r="CA14" s="28" t="s">
        <v>125</v>
      </c>
      <c r="CB14" s="27">
        <v>6.28</v>
      </c>
      <c r="CD14" s="28" t="s">
        <v>125</v>
      </c>
      <c r="CE14" s="27">
        <v>14.73</v>
      </c>
      <c r="CJ14" s="223" t="str">
        <f t="shared" si="3"/>
        <v>CLUBE CORREIOSMais de 500 até 550</v>
      </c>
      <c r="CK14" s="223" t="s">
        <v>278</v>
      </c>
      <c r="CL14" s="223" t="s">
        <v>125</v>
      </c>
      <c r="CM14" s="279" t="s">
        <v>594</v>
      </c>
      <c r="CN14" s="279">
        <f t="shared" si="4"/>
        <v>15.52</v>
      </c>
      <c r="DI14" s="365" t="s">
        <v>160</v>
      </c>
      <c r="DJ14" s="359">
        <v>23.5</v>
      </c>
    </row>
    <row r="15" spans="1:114" ht="12.75" customHeight="1" x14ac:dyDescent="0.25">
      <c r="A15" s="324"/>
      <c r="C15" s="223" t="str">
        <f>CONCATENATE(D15,E15)</f>
        <v>CLUBE CORREIOSAté 20</v>
      </c>
      <c r="D15" s="223" t="s">
        <v>278</v>
      </c>
      <c r="E15" s="223" t="s">
        <v>17</v>
      </c>
      <c r="F15" s="330">
        <v>3.85</v>
      </c>
      <c r="G15" s="347" t="s">
        <v>488</v>
      </c>
      <c r="H15" s="348">
        <f>G15+11.75</f>
        <v>27.35</v>
      </c>
      <c r="J15" s="253" t="str">
        <f t="shared" ref="J15:J25" si="6">CONCATENATE(K15,L15)</f>
        <v>PLATINUMAté 20</v>
      </c>
      <c r="K15" s="223" t="s">
        <v>0</v>
      </c>
      <c r="L15" s="254" t="s">
        <v>17</v>
      </c>
      <c r="M15" s="350">
        <v>3.85</v>
      </c>
      <c r="P15" s="239" t="s">
        <v>447</v>
      </c>
      <c r="U15" s="234"/>
      <c r="X15" s="234"/>
      <c r="AC15" s="19" t="s">
        <v>97</v>
      </c>
      <c r="AD15" s="19" t="s">
        <v>98</v>
      </c>
      <c r="AE15" s="20">
        <f>ROUNDDOWN('BASE-2024'!AD15*'BASE-2026'!$A$30,3)</f>
        <v>74.066000000000003</v>
      </c>
      <c r="AJ15" s="239" t="s">
        <v>447</v>
      </c>
      <c r="AU15" t="s">
        <v>744</v>
      </c>
      <c r="BV15" s="234"/>
      <c r="CA15" s="26" t="s">
        <v>126</v>
      </c>
      <c r="CB15" s="27">
        <v>6.73</v>
      </c>
      <c r="CD15" s="26" t="s">
        <v>126</v>
      </c>
      <c r="CE15" s="27">
        <v>15.18</v>
      </c>
      <c r="CJ15" s="223" t="str">
        <f t="shared" si="3"/>
        <v>CLUBE CORREIOSMais de 550 até 600</v>
      </c>
      <c r="CK15" s="223" t="s">
        <v>278</v>
      </c>
      <c r="CL15" s="223" t="s">
        <v>126</v>
      </c>
      <c r="CM15" s="279" t="s">
        <v>471</v>
      </c>
      <c r="CN15" s="279">
        <f t="shared" si="4"/>
        <v>16.25</v>
      </c>
      <c r="DI15" s="355" t="s">
        <v>162</v>
      </c>
      <c r="DJ15" s="359">
        <v>11.75</v>
      </c>
    </row>
    <row r="16" spans="1:114" ht="16.5" customHeight="1" x14ac:dyDescent="0.25">
      <c r="A16" s="324"/>
      <c r="C16" s="223" t="str">
        <f t="shared" ref="C16:C25" si="7">CONCATENATE(D16,E16)</f>
        <v>CLUBE CORREIOSMais de 20 até 50</v>
      </c>
      <c r="D16" s="223" t="s">
        <v>278</v>
      </c>
      <c r="E16" s="223" t="s">
        <v>18</v>
      </c>
      <c r="F16" s="331">
        <v>5.4</v>
      </c>
      <c r="G16" s="347" t="s">
        <v>828</v>
      </c>
      <c r="H16" s="348">
        <f t="shared" ref="H16:H25" si="8">G16+11.75</f>
        <v>28.9</v>
      </c>
      <c r="J16" s="253" t="str">
        <f t="shared" si="6"/>
        <v>PLATINUMMais de 20 até 50</v>
      </c>
      <c r="K16" s="223" t="s">
        <v>0</v>
      </c>
      <c r="L16" s="254" t="s">
        <v>18</v>
      </c>
      <c r="M16" s="351">
        <v>5.4</v>
      </c>
      <c r="U16" s="234"/>
      <c r="AC16" s="62" t="s">
        <v>99</v>
      </c>
      <c r="AD16" s="62" t="s">
        <v>100</v>
      </c>
      <c r="AE16" s="20">
        <f>ROUNDDOWN('BASE-2024'!AD16*'BASE-2026'!$A$30,2)</f>
        <v>76.73</v>
      </c>
      <c r="AZ16" s="234"/>
      <c r="BA16" s="234"/>
      <c r="BE16" s="234"/>
      <c r="BV16" s="234"/>
      <c r="CA16" s="28" t="s">
        <v>127</v>
      </c>
      <c r="CB16" s="27">
        <v>7.15</v>
      </c>
      <c r="CD16" s="28" t="s">
        <v>127</v>
      </c>
      <c r="CE16" s="27">
        <v>15.6</v>
      </c>
      <c r="CJ16" s="223" t="str">
        <f t="shared" si="3"/>
        <v>CLUBE CORREIOSMais de 600 até 650</v>
      </c>
      <c r="CK16" s="223" t="s">
        <v>278</v>
      </c>
      <c r="CL16" s="223" t="s">
        <v>127</v>
      </c>
      <c r="CM16" s="279" t="s">
        <v>595</v>
      </c>
      <c r="CN16" s="279">
        <f t="shared" si="4"/>
        <v>16.880000000000003</v>
      </c>
      <c r="DI16" s="355" t="s">
        <v>164</v>
      </c>
      <c r="DJ16" s="359">
        <v>5.6</v>
      </c>
    </row>
    <row r="17" spans="1:114" x14ac:dyDescent="0.25">
      <c r="A17" s="324"/>
      <c r="C17" s="223" t="str">
        <f t="shared" si="7"/>
        <v>CLUBE CORREIOSMais de 50 até 100</v>
      </c>
      <c r="D17" s="223" t="s">
        <v>278</v>
      </c>
      <c r="E17" s="223" t="s">
        <v>19</v>
      </c>
      <c r="F17" s="331">
        <v>7.45</v>
      </c>
      <c r="G17" s="347" t="s">
        <v>739</v>
      </c>
      <c r="H17" s="348">
        <f t="shared" si="8"/>
        <v>30.95</v>
      </c>
      <c r="J17" s="253" t="str">
        <f t="shared" si="6"/>
        <v>PLATINUMMais de 50 até 100</v>
      </c>
      <c r="K17" s="223" t="s">
        <v>0</v>
      </c>
      <c r="L17" s="254" t="s">
        <v>19</v>
      </c>
      <c r="M17" s="351">
        <v>7.45</v>
      </c>
      <c r="U17" s="234"/>
      <c r="AC17" s="19" t="s">
        <v>101</v>
      </c>
      <c r="AD17" s="19" t="s">
        <v>102</v>
      </c>
      <c r="AE17" s="20">
        <f>ROUNDDOWN('BASE-2024'!AD17*'BASE-2026'!$A$30,3)</f>
        <v>80.997</v>
      </c>
      <c r="AZ17" s="234"/>
      <c r="BA17" s="234"/>
      <c r="BV17" s="234"/>
      <c r="CA17" s="26" t="s">
        <v>128</v>
      </c>
      <c r="CB17" s="27">
        <v>7.56</v>
      </c>
      <c r="CD17" s="26" t="s">
        <v>128</v>
      </c>
      <c r="CE17" s="27">
        <v>16.010000000000002</v>
      </c>
      <c r="CJ17" s="223" t="str">
        <f t="shared" si="3"/>
        <v>CLUBE CORREIOSMais de 650 até 700</v>
      </c>
      <c r="CK17" s="223" t="s">
        <v>278</v>
      </c>
      <c r="CL17" s="223" t="s">
        <v>128</v>
      </c>
      <c r="CM17" s="279" t="s">
        <v>596</v>
      </c>
      <c r="CN17" s="279">
        <f t="shared" si="4"/>
        <v>17.41</v>
      </c>
      <c r="DI17" s="355" t="s">
        <v>166</v>
      </c>
      <c r="DJ17" s="521">
        <v>100</v>
      </c>
    </row>
    <row r="18" spans="1:114" x14ac:dyDescent="0.25">
      <c r="C18" s="223" t="str">
        <f t="shared" si="7"/>
        <v>CLUBE CORREIOSMais de 100 até 150</v>
      </c>
      <c r="D18" s="223" t="s">
        <v>278</v>
      </c>
      <c r="E18" s="223" t="s">
        <v>8</v>
      </c>
      <c r="F18" s="331">
        <v>9.1</v>
      </c>
      <c r="G18" s="347" t="s">
        <v>743</v>
      </c>
      <c r="H18" s="348">
        <f t="shared" si="8"/>
        <v>32.6</v>
      </c>
      <c r="J18" s="253" t="str">
        <f t="shared" si="6"/>
        <v>PLATINUMMais de 100 até 150</v>
      </c>
      <c r="K18" s="223" t="s">
        <v>0</v>
      </c>
      <c r="L18" s="254" t="s">
        <v>8</v>
      </c>
      <c r="M18" s="351">
        <v>9.1</v>
      </c>
      <c r="AC18" s="62" t="s">
        <v>103</v>
      </c>
      <c r="AD18" s="62" t="s">
        <v>104</v>
      </c>
      <c r="AE18" s="20">
        <f>ROUNDDOWN('BASE-2024'!AD18*'BASE-2026'!$A$30,3)</f>
        <v>83.665000000000006</v>
      </c>
      <c r="AZ18" s="234"/>
      <c r="BA18" s="234"/>
      <c r="BV18" s="234"/>
      <c r="CA18" s="28" t="s">
        <v>129</v>
      </c>
      <c r="CB18" s="27">
        <v>7.99</v>
      </c>
      <c r="CD18" s="28" t="s">
        <v>129</v>
      </c>
      <c r="CE18" s="27">
        <v>16.440000000000001</v>
      </c>
      <c r="CJ18" s="223" t="str">
        <f t="shared" si="3"/>
        <v>CLUBE CORREIOSMais de 700 até 750</v>
      </c>
      <c r="CK18" s="223" t="s">
        <v>278</v>
      </c>
      <c r="CL18" s="223" t="s">
        <v>129</v>
      </c>
      <c r="CM18" s="279" t="s">
        <v>597</v>
      </c>
      <c r="CN18" s="279">
        <f t="shared" si="4"/>
        <v>18.04</v>
      </c>
      <c r="DI18" s="356" t="s">
        <v>419</v>
      </c>
      <c r="DJ18" s="521">
        <v>100</v>
      </c>
    </row>
    <row r="19" spans="1:114" ht="51" x14ac:dyDescent="0.25">
      <c r="A19" s="246" t="s">
        <v>427</v>
      </c>
      <c r="C19" s="223" t="str">
        <f t="shared" si="7"/>
        <v>CLUBE CORREIOSMais de 150 até 200</v>
      </c>
      <c r="D19" s="223" t="s">
        <v>278</v>
      </c>
      <c r="E19" s="223" t="s">
        <v>9</v>
      </c>
      <c r="F19" s="331">
        <v>10.75</v>
      </c>
      <c r="G19" s="347" t="s">
        <v>829</v>
      </c>
      <c r="H19" s="348">
        <f t="shared" si="8"/>
        <v>34.25</v>
      </c>
      <c r="J19" s="253" t="str">
        <f t="shared" si="6"/>
        <v>PLATINUMMais de 150 até 200</v>
      </c>
      <c r="K19" s="223" t="s">
        <v>0</v>
      </c>
      <c r="L19" s="254" t="s">
        <v>9</v>
      </c>
      <c r="M19" s="351">
        <v>10.75</v>
      </c>
      <c r="AC19" s="19" t="s">
        <v>105</v>
      </c>
      <c r="AD19" s="19" t="s">
        <v>106</v>
      </c>
      <c r="AE19" s="20">
        <f>ROUNDDOWN('BASE-2024'!AD19*'BASE-2026'!$A$30,3)</f>
        <v>87.927999999999997</v>
      </c>
      <c r="AZ19" s="234"/>
      <c r="BA19" s="234"/>
      <c r="BV19" s="234"/>
      <c r="CA19" s="26" t="s">
        <v>130</v>
      </c>
      <c r="CB19" s="27">
        <v>8.42</v>
      </c>
      <c r="CD19" s="26" t="s">
        <v>130</v>
      </c>
      <c r="CE19" s="27">
        <v>16.87</v>
      </c>
      <c r="CJ19" s="223" t="str">
        <f t="shared" si="3"/>
        <v>CLUBE CORREIOSMais de 750 até 800</v>
      </c>
      <c r="CK19" s="223" t="s">
        <v>278</v>
      </c>
      <c r="CL19" s="223" t="s">
        <v>130</v>
      </c>
      <c r="CM19" s="279" t="s">
        <v>598</v>
      </c>
      <c r="CN19" s="279">
        <f t="shared" si="4"/>
        <v>18.68</v>
      </c>
      <c r="DI19" s="357" t="s">
        <v>845</v>
      </c>
      <c r="DJ19" s="358">
        <v>0.02</v>
      </c>
    </row>
    <row r="20" spans="1:114" ht="25.5" customHeight="1" x14ac:dyDescent="0.25">
      <c r="A20" s="240">
        <v>1.0483</v>
      </c>
      <c r="C20" s="223" t="str">
        <f t="shared" si="7"/>
        <v>CLUBE CORREIOSMais de 200 até 250</v>
      </c>
      <c r="D20" s="223" t="s">
        <v>278</v>
      </c>
      <c r="E20" s="223" t="s">
        <v>10</v>
      </c>
      <c r="F20" s="331">
        <v>12.45</v>
      </c>
      <c r="G20" s="347" t="s">
        <v>830</v>
      </c>
      <c r="H20" s="348">
        <f t="shared" si="8"/>
        <v>35.950000000000003</v>
      </c>
      <c r="J20" s="253" t="str">
        <f t="shared" si="6"/>
        <v>PLATINUMMais de 200 até 250</v>
      </c>
      <c r="K20" s="223" t="s">
        <v>0</v>
      </c>
      <c r="L20" s="254" t="s">
        <v>10</v>
      </c>
      <c r="M20" s="351">
        <v>12.45</v>
      </c>
      <c r="AC20" s="62" t="s">
        <v>107</v>
      </c>
      <c r="AD20" s="62" t="s">
        <v>108</v>
      </c>
      <c r="AE20" s="20">
        <f>ROUNDDOWN('BASE-2024'!AD20*'BASE-2026'!$A$30,3)</f>
        <v>90.596000000000004</v>
      </c>
      <c r="AZ20" s="234"/>
      <c r="BA20" s="234"/>
      <c r="BV20" s="234"/>
      <c r="CA20" s="28" t="s">
        <v>131</v>
      </c>
      <c r="CB20" s="27">
        <v>8.86</v>
      </c>
      <c r="CD20" s="28" t="s">
        <v>131</v>
      </c>
      <c r="CE20" s="27">
        <v>17.309999999999999</v>
      </c>
      <c r="CJ20" s="223" t="str">
        <f t="shared" si="3"/>
        <v>CLUBE CORREIOSMais de 800 até 850</v>
      </c>
      <c r="CK20" s="223" t="s">
        <v>278</v>
      </c>
      <c r="CL20" s="223" t="s">
        <v>131</v>
      </c>
      <c r="CM20" s="279" t="s">
        <v>599</v>
      </c>
      <c r="CN20" s="279">
        <f t="shared" si="4"/>
        <v>19.350000000000001</v>
      </c>
      <c r="DI20" s="355" t="s">
        <v>146</v>
      </c>
      <c r="DJ20" s="359">
        <v>2.5499999999999998</v>
      </c>
    </row>
    <row r="21" spans="1:114" x14ac:dyDescent="0.25">
      <c r="A21" s="241" t="s">
        <v>428</v>
      </c>
      <c r="C21" s="223" t="str">
        <f t="shared" si="7"/>
        <v>CLUBE CORREIOSMais de 250 até 300</v>
      </c>
      <c r="D21" s="223" t="s">
        <v>278</v>
      </c>
      <c r="E21" s="223" t="s">
        <v>11</v>
      </c>
      <c r="F21" s="331">
        <v>14.2</v>
      </c>
      <c r="G21" s="347" t="s">
        <v>523</v>
      </c>
      <c r="H21" s="348">
        <f t="shared" si="8"/>
        <v>37.700000000000003</v>
      </c>
      <c r="J21" s="253" t="str">
        <f t="shared" si="6"/>
        <v>PLATINUMMais de 250 até 300</v>
      </c>
      <c r="K21" s="223" t="s">
        <v>0</v>
      </c>
      <c r="L21" s="254" t="s">
        <v>11</v>
      </c>
      <c r="M21" s="351">
        <v>14.2</v>
      </c>
      <c r="AC21" s="19" t="s">
        <v>109</v>
      </c>
      <c r="AD21" s="19" t="s">
        <v>110</v>
      </c>
      <c r="AE21" s="20">
        <f>ROUNDDOWN('BASE-2024'!AD21*'BASE-2026'!$A$30,3)</f>
        <v>94.858999999999995</v>
      </c>
      <c r="AZ21" s="234"/>
      <c r="BA21" s="234"/>
      <c r="BV21" s="234"/>
      <c r="CA21" s="26" t="s">
        <v>132</v>
      </c>
      <c r="CB21" s="27">
        <v>9.26</v>
      </c>
      <c r="CD21" s="26" t="s">
        <v>132</v>
      </c>
      <c r="CE21" s="27">
        <v>17.71</v>
      </c>
      <c r="CJ21" s="223" t="str">
        <f t="shared" si="3"/>
        <v>CLUBE CORREIOSMais de 850 até 900</v>
      </c>
      <c r="CK21" s="223" t="s">
        <v>278</v>
      </c>
      <c r="CL21" s="223" t="s">
        <v>132</v>
      </c>
      <c r="CM21" s="279" t="s">
        <v>600</v>
      </c>
      <c r="CN21" s="279">
        <f t="shared" si="4"/>
        <v>20.14</v>
      </c>
      <c r="DI21" s="360" t="s">
        <v>172</v>
      </c>
      <c r="DJ21" s="359">
        <v>6.4</v>
      </c>
    </row>
    <row r="22" spans="1:114" x14ac:dyDescent="0.25">
      <c r="A22" s="242" t="s">
        <v>412</v>
      </c>
      <c r="C22" s="223" t="str">
        <f t="shared" si="7"/>
        <v>CLUBE CORREIOSMais de 300 até 350</v>
      </c>
      <c r="D22" s="223" t="s">
        <v>278</v>
      </c>
      <c r="E22" s="223" t="s">
        <v>12</v>
      </c>
      <c r="F22" s="331">
        <v>15.9</v>
      </c>
      <c r="G22" s="347" t="s">
        <v>537</v>
      </c>
      <c r="H22" s="348">
        <f t="shared" si="8"/>
        <v>39.4</v>
      </c>
      <c r="J22" s="253" t="str">
        <f t="shared" si="6"/>
        <v>PLATINUMMais de 300 até 350</v>
      </c>
      <c r="K22" s="223" t="s">
        <v>0</v>
      </c>
      <c r="L22" s="254" t="s">
        <v>12</v>
      </c>
      <c r="M22" s="351">
        <v>15.9</v>
      </c>
      <c r="AC22" s="485" t="s">
        <v>318</v>
      </c>
      <c r="AD22" s="486"/>
      <c r="AE22" s="468" t="s">
        <v>239</v>
      </c>
      <c r="AZ22" s="234"/>
      <c r="BA22" s="234"/>
      <c r="BV22" s="234"/>
      <c r="CA22" s="28" t="s">
        <v>133</v>
      </c>
      <c r="CB22" s="27">
        <v>9.68</v>
      </c>
      <c r="CD22" s="28" t="s">
        <v>133</v>
      </c>
      <c r="CE22" s="27">
        <v>18.13</v>
      </c>
      <c r="CJ22" s="223" t="str">
        <f t="shared" si="3"/>
        <v>CLUBE CORREIOSMais de 900 até 950</v>
      </c>
      <c r="CK22" s="223" t="s">
        <v>278</v>
      </c>
      <c r="CL22" s="223" t="s">
        <v>133</v>
      </c>
      <c r="CM22" s="279" t="s">
        <v>601</v>
      </c>
      <c r="CN22" s="279">
        <f t="shared" si="4"/>
        <v>20.72</v>
      </c>
      <c r="DI22" s="320"/>
    </row>
    <row r="23" spans="1:114" x14ac:dyDescent="0.25">
      <c r="A23" s="242" t="s">
        <v>255</v>
      </c>
      <c r="C23" s="223" t="str">
        <f t="shared" si="7"/>
        <v>CLUBE CORREIOSMais de 350 até 400</v>
      </c>
      <c r="D23" s="223" t="s">
        <v>278</v>
      </c>
      <c r="E23" s="223" t="s">
        <v>13</v>
      </c>
      <c r="F23" s="331">
        <v>17.55</v>
      </c>
      <c r="G23" s="347" t="s">
        <v>831</v>
      </c>
      <c r="H23" s="348">
        <f t="shared" si="8"/>
        <v>41.05</v>
      </c>
      <c r="J23" s="253" t="str">
        <f t="shared" si="6"/>
        <v>PLATINUMMais de 350 até 400</v>
      </c>
      <c r="K23" s="223" t="s">
        <v>0</v>
      </c>
      <c r="L23" s="254" t="s">
        <v>13</v>
      </c>
      <c r="M23" s="351">
        <v>17.55</v>
      </c>
      <c r="AC23" s="470" t="s">
        <v>319</v>
      </c>
      <c r="AD23" s="471"/>
      <c r="AE23" s="469"/>
      <c r="AZ23" s="234"/>
      <c r="BA23" s="234"/>
      <c r="BV23" s="234"/>
      <c r="CA23" s="26" t="s">
        <v>240</v>
      </c>
      <c r="CB23" s="27">
        <v>10.1</v>
      </c>
      <c r="CD23" s="26" t="s">
        <v>240</v>
      </c>
      <c r="CE23" s="27">
        <v>18.55</v>
      </c>
      <c r="CJ23" s="223" t="str">
        <f t="shared" si="3"/>
        <v>CLUBE CORREIOSMais de 950 até 1000</v>
      </c>
      <c r="CK23" s="223" t="s">
        <v>278</v>
      </c>
      <c r="CL23" s="223" t="s">
        <v>134</v>
      </c>
      <c r="CM23" s="279" t="s">
        <v>602</v>
      </c>
      <c r="CN23" s="279">
        <f t="shared" si="4"/>
        <v>21.3</v>
      </c>
      <c r="DI23" s="320"/>
    </row>
    <row r="24" spans="1:114" x14ac:dyDescent="0.25">
      <c r="A24" s="242" t="s">
        <v>189</v>
      </c>
      <c r="C24" s="223" t="str">
        <f t="shared" si="7"/>
        <v>CLUBE CORREIOSMais de 400 até 450</v>
      </c>
      <c r="D24" s="223" t="s">
        <v>278</v>
      </c>
      <c r="E24" s="223" t="s">
        <v>14</v>
      </c>
      <c r="F24" s="331">
        <v>19.2</v>
      </c>
      <c r="G24" s="347" t="s">
        <v>832</v>
      </c>
      <c r="H24" s="348">
        <f t="shared" si="8"/>
        <v>42.7</v>
      </c>
      <c r="J24" s="253" t="str">
        <f t="shared" si="6"/>
        <v>PLATINUMMais de 400 até 450</v>
      </c>
      <c r="K24" s="223" t="s">
        <v>0</v>
      </c>
      <c r="L24" s="254" t="s">
        <v>14</v>
      </c>
      <c r="M24" s="351">
        <v>19.2</v>
      </c>
      <c r="AZ24" s="234"/>
      <c r="BA24" s="234"/>
      <c r="BV24" s="234"/>
      <c r="CA24" s="66" t="s">
        <v>253</v>
      </c>
      <c r="CB24" s="61">
        <v>4.22</v>
      </c>
      <c r="CD24" s="66" t="s">
        <v>253</v>
      </c>
      <c r="CE24" s="27">
        <v>4.22</v>
      </c>
      <c r="CJ24" s="223" t="str">
        <f t="shared" si="3"/>
        <v>CLUBE CORREIOSkg ou fração adicional até 10 Kg</v>
      </c>
      <c r="CK24" s="223" t="s">
        <v>278</v>
      </c>
      <c r="CL24" s="223" t="s">
        <v>135</v>
      </c>
      <c r="CM24" s="279" t="s">
        <v>603</v>
      </c>
      <c r="CN24" s="279">
        <f t="shared" si="4"/>
        <v>12.11</v>
      </c>
      <c r="DI24" s="320"/>
    </row>
    <row r="25" spans="1:114" ht="15.75" thickBot="1" x14ac:dyDescent="0.3">
      <c r="A25" s="242" t="s">
        <v>423</v>
      </c>
      <c r="C25" s="223" t="str">
        <f t="shared" si="7"/>
        <v>CLUBE CORREIOSMais de 450 até 500</v>
      </c>
      <c r="D25" s="223" t="s">
        <v>278</v>
      </c>
      <c r="E25" s="223" t="s">
        <v>15</v>
      </c>
      <c r="F25" s="332">
        <v>20.85</v>
      </c>
      <c r="G25" s="347" t="s">
        <v>833</v>
      </c>
      <c r="H25" s="348">
        <f t="shared" si="8"/>
        <v>44.35</v>
      </c>
      <c r="J25" s="253" t="str">
        <f t="shared" si="6"/>
        <v>PLATINUMMais de 450 até 500</v>
      </c>
      <c r="K25" s="223" t="s">
        <v>0</v>
      </c>
      <c r="L25" s="254" t="s">
        <v>15</v>
      </c>
      <c r="M25" s="352">
        <v>20.85</v>
      </c>
      <c r="AZ25" s="234"/>
      <c r="BA25" s="234"/>
      <c r="BB25" s="234"/>
      <c r="BC25" s="234"/>
      <c r="BD25" s="234"/>
      <c r="BV25" s="234"/>
      <c r="CE25" s="239" t="s">
        <v>447</v>
      </c>
      <c r="CJ25" s="223" t="str">
        <f t="shared" si="3"/>
        <v>PLATINUMAté 20</v>
      </c>
      <c r="CK25" s="223" t="s">
        <v>0</v>
      </c>
      <c r="CL25" s="223" t="s">
        <v>17</v>
      </c>
      <c r="CM25" s="279" t="s">
        <v>583</v>
      </c>
      <c r="CN25" s="279">
        <f t="shared" si="4"/>
        <v>7.58</v>
      </c>
      <c r="DI25" s="320"/>
    </row>
    <row r="26" spans="1:114" ht="15.75" thickBot="1" x14ac:dyDescent="0.3">
      <c r="A26" s="242" t="s">
        <v>424</v>
      </c>
      <c r="C26" s="235"/>
      <c r="D26" s="235" t="s">
        <v>406</v>
      </c>
      <c r="E26" s="235" t="s">
        <v>23</v>
      </c>
      <c r="F26" s="235" t="s">
        <v>20</v>
      </c>
      <c r="G26" s="236" t="s">
        <v>21</v>
      </c>
      <c r="H26" s="236" t="s">
        <v>22</v>
      </c>
      <c r="J26" s="223"/>
      <c r="K26" s="223" t="s">
        <v>406</v>
      </c>
      <c r="L26" s="263" t="s">
        <v>23</v>
      </c>
      <c r="M26" s="264" t="s">
        <v>432</v>
      </c>
      <c r="AZ26" s="234"/>
      <c r="BA26" s="234"/>
      <c r="BB26" s="234"/>
      <c r="BC26" s="234"/>
      <c r="BD26" s="234"/>
      <c r="CJ26" s="223" t="str">
        <f t="shared" si="3"/>
        <v>PLATINUMMais de 20 até 50</v>
      </c>
      <c r="CK26" s="223" t="s">
        <v>0</v>
      </c>
      <c r="CL26" s="223" t="s">
        <v>18</v>
      </c>
      <c r="CM26" s="279" t="s">
        <v>584</v>
      </c>
      <c r="CN26" s="279">
        <f t="shared" si="4"/>
        <v>8.370000000000001</v>
      </c>
      <c r="DI26" s="69"/>
    </row>
    <row r="27" spans="1:114" x14ac:dyDescent="0.25">
      <c r="A27" s="242" t="s">
        <v>421</v>
      </c>
      <c r="C27" s="223" t="str">
        <f>CONCATENATE(D27,E27)</f>
        <v>DIAMANTE START 1Até 20</v>
      </c>
      <c r="D27" s="324" t="s">
        <v>570</v>
      </c>
      <c r="E27" s="223" t="s">
        <v>17</v>
      </c>
      <c r="F27" s="330">
        <v>3.85</v>
      </c>
      <c r="G27" s="347" t="s">
        <v>488</v>
      </c>
      <c r="H27" s="348">
        <f>G27+11.75</f>
        <v>27.35</v>
      </c>
      <c r="J27" s="253" t="str">
        <f t="shared" ref="J27:J37" si="9">CONCATENATE(K27,L27)</f>
        <v>DIAMANTE START 1Até 20</v>
      </c>
      <c r="K27" s="324" t="s">
        <v>570</v>
      </c>
      <c r="L27" s="254" t="s">
        <v>17</v>
      </c>
      <c r="M27" s="350">
        <v>3.85</v>
      </c>
      <c r="AZ27" s="234"/>
      <c r="BA27" s="234"/>
      <c r="BB27" s="234"/>
      <c r="BC27" s="234"/>
      <c r="BD27" s="234"/>
      <c r="CJ27" s="223" t="str">
        <f t="shared" si="3"/>
        <v>PLATINUMMais de 50 até 100</v>
      </c>
      <c r="CK27" s="223" t="s">
        <v>0</v>
      </c>
      <c r="CL27" s="223" t="s">
        <v>19</v>
      </c>
      <c r="CM27" s="279" t="s">
        <v>585</v>
      </c>
      <c r="CN27" s="279">
        <f t="shared" si="4"/>
        <v>9.1000000000000014</v>
      </c>
      <c r="DI27" s="319"/>
    </row>
    <row r="28" spans="1:114" x14ac:dyDescent="0.25">
      <c r="C28" s="223" t="str">
        <f t="shared" ref="C28:C37" si="10">CONCATENATE(D28,E28)</f>
        <v>DIAMANTE START 1Mais de 20 até 50</v>
      </c>
      <c r="D28" s="324" t="s">
        <v>570</v>
      </c>
      <c r="E28" s="223" t="s">
        <v>18</v>
      </c>
      <c r="F28" s="331">
        <v>5.4</v>
      </c>
      <c r="G28" s="347" t="s">
        <v>828</v>
      </c>
      <c r="H28" s="348">
        <f t="shared" ref="H28:H37" si="11">G28+11.75</f>
        <v>28.9</v>
      </c>
      <c r="J28" s="253" t="str">
        <f t="shared" si="9"/>
        <v>DIAMANTE START 1Mais de 20 até 50</v>
      </c>
      <c r="K28" s="324" t="s">
        <v>570</v>
      </c>
      <c r="L28" s="254" t="s">
        <v>18</v>
      </c>
      <c r="M28" s="351">
        <v>5.4</v>
      </c>
      <c r="AZ28" s="234"/>
      <c r="BA28" s="234"/>
      <c r="BB28" s="234"/>
      <c r="BC28" s="234"/>
      <c r="BD28" s="234"/>
      <c r="CJ28" s="223" t="str">
        <f t="shared" si="3"/>
        <v>PLATINUMMais de 100 até 150</v>
      </c>
      <c r="CK28" s="223" t="s">
        <v>0</v>
      </c>
      <c r="CL28" s="223" t="s">
        <v>8</v>
      </c>
      <c r="CM28" s="279" t="s">
        <v>586</v>
      </c>
      <c r="CN28" s="279">
        <f t="shared" si="4"/>
        <v>9.7900000000000009</v>
      </c>
      <c r="DI28" s="320"/>
    </row>
    <row r="29" spans="1:114" x14ac:dyDescent="0.25">
      <c r="A29" s="245" t="s">
        <v>427</v>
      </c>
      <c r="C29" s="223" t="str">
        <f t="shared" si="10"/>
        <v>DIAMANTE START 1Mais de 50 até 100</v>
      </c>
      <c r="D29" s="324" t="s">
        <v>570</v>
      </c>
      <c r="E29" s="223" t="s">
        <v>19</v>
      </c>
      <c r="F29" s="331">
        <v>7.45</v>
      </c>
      <c r="G29" s="347" t="s">
        <v>739</v>
      </c>
      <c r="H29" s="348">
        <f t="shared" si="11"/>
        <v>30.95</v>
      </c>
      <c r="J29" s="253" t="str">
        <f t="shared" si="9"/>
        <v>DIAMANTE START 1Mais de 50 até 100</v>
      </c>
      <c r="K29" s="324" t="s">
        <v>570</v>
      </c>
      <c r="L29" s="254" t="s">
        <v>19</v>
      </c>
      <c r="M29" s="351">
        <v>7.45</v>
      </c>
      <c r="CJ29" s="223" t="str">
        <f t="shared" si="3"/>
        <v>PLATINUMMais de 150 até 200</v>
      </c>
      <c r="CK29" s="223" t="s">
        <v>0</v>
      </c>
      <c r="CL29" s="223" t="s">
        <v>9</v>
      </c>
      <c r="CM29" s="279" t="s">
        <v>587</v>
      </c>
      <c r="CN29" s="279">
        <f t="shared" si="4"/>
        <v>10.58</v>
      </c>
      <c r="DI29" s="320"/>
    </row>
    <row r="30" spans="1:114" x14ac:dyDescent="0.25">
      <c r="A30" s="243">
        <v>1.45</v>
      </c>
      <c r="C30" s="223" t="str">
        <f t="shared" si="10"/>
        <v>DIAMANTE START 1Mais de 100 até 150</v>
      </c>
      <c r="D30" s="324" t="s">
        <v>570</v>
      </c>
      <c r="E30" s="223" t="s">
        <v>8</v>
      </c>
      <c r="F30" s="331">
        <v>9.1</v>
      </c>
      <c r="G30" s="347" t="s">
        <v>743</v>
      </c>
      <c r="H30" s="348">
        <f t="shared" si="11"/>
        <v>32.6</v>
      </c>
      <c r="J30" s="253" t="str">
        <f t="shared" si="9"/>
        <v>DIAMANTE START 1Mais de 100 até 150</v>
      </c>
      <c r="K30" s="324" t="s">
        <v>570</v>
      </c>
      <c r="L30" s="254" t="s">
        <v>8</v>
      </c>
      <c r="M30" s="351">
        <v>9.1</v>
      </c>
      <c r="CJ30" s="223" t="str">
        <f t="shared" si="3"/>
        <v>PLATINUMMais de 200 até 250</v>
      </c>
      <c r="CK30" s="223" t="s">
        <v>0</v>
      </c>
      <c r="CL30" s="223" t="s">
        <v>10</v>
      </c>
      <c r="CM30" s="279" t="s">
        <v>588</v>
      </c>
      <c r="CN30" s="279">
        <f t="shared" si="4"/>
        <v>11.21</v>
      </c>
      <c r="DI30" s="320"/>
    </row>
    <row r="31" spans="1:114" x14ac:dyDescent="0.25">
      <c r="A31" s="244" t="s">
        <v>428</v>
      </c>
      <c r="C31" s="223" t="str">
        <f t="shared" si="10"/>
        <v>DIAMANTE START 1Mais de 150 até 200</v>
      </c>
      <c r="D31" s="324" t="s">
        <v>570</v>
      </c>
      <c r="E31" s="223" t="s">
        <v>9</v>
      </c>
      <c r="F31" s="331">
        <v>10.75</v>
      </c>
      <c r="G31" s="347" t="s">
        <v>829</v>
      </c>
      <c r="H31" s="348">
        <f t="shared" si="11"/>
        <v>34.25</v>
      </c>
      <c r="J31" s="253" t="str">
        <f t="shared" si="9"/>
        <v>DIAMANTE START 1Mais de 150 até 200</v>
      </c>
      <c r="K31" s="324" t="s">
        <v>570</v>
      </c>
      <c r="L31" s="254" t="s">
        <v>9</v>
      </c>
      <c r="M31" s="351">
        <v>10.75</v>
      </c>
      <c r="CJ31" s="223" t="str">
        <f t="shared" si="3"/>
        <v>PLATINUMMais de 250 até 300</v>
      </c>
      <c r="CK31" s="223" t="s">
        <v>0</v>
      </c>
      <c r="CL31" s="223" t="s">
        <v>11</v>
      </c>
      <c r="CM31" s="279" t="s">
        <v>589</v>
      </c>
      <c r="CN31" s="279">
        <f t="shared" si="4"/>
        <v>12</v>
      </c>
      <c r="DI31" s="239"/>
    </row>
    <row r="32" spans="1:114" x14ac:dyDescent="0.25">
      <c r="A32" s="247" t="s">
        <v>4</v>
      </c>
      <c r="C32" s="223" t="str">
        <f t="shared" si="10"/>
        <v>DIAMANTE START 1Mais de 200 até 250</v>
      </c>
      <c r="D32" s="324" t="s">
        <v>570</v>
      </c>
      <c r="E32" s="223" t="s">
        <v>10</v>
      </c>
      <c r="F32" s="331">
        <v>12.45</v>
      </c>
      <c r="G32" s="347" t="s">
        <v>830</v>
      </c>
      <c r="H32" s="348">
        <f t="shared" si="11"/>
        <v>35.950000000000003</v>
      </c>
      <c r="J32" s="253" t="str">
        <f t="shared" si="9"/>
        <v>DIAMANTE START 1Mais de 200 até 250</v>
      </c>
      <c r="K32" s="324" t="s">
        <v>570</v>
      </c>
      <c r="L32" s="254" t="s">
        <v>10</v>
      </c>
      <c r="M32" s="351">
        <v>12.45</v>
      </c>
      <c r="CJ32" s="223" t="str">
        <f t="shared" si="3"/>
        <v>PLATINUMMais de 300 até 350</v>
      </c>
      <c r="CK32" s="223" t="s">
        <v>0</v>
      </c>
      <c r="CL32" s="223" t="s">
        <v>12</v>
      </c>
      <c r="CM32" s="279" t="s">
        <v>590</v>
      </c>
      <c r="CN32" s="279">
        <f t="shared" si="4"/>
        <v>12.68</v>
      </c>
    </row>
    <row r="33" spans="1:92" x14ac:dyDescent="0.25">
      <c r="A33" s="247" t="s">
        <v>62</v>
      </c>
      <c r="C33" s="223" t="str">
        <f t="shared" si="10"/>
        <v>DIAMANTE START 1Mais de 250 até 300</v>
      </c>
      <c r="D33" s="324" t="s">
        <v>570</v>
      </c>
      <c r="E33" s="223" t="s">
        <v>11</v>
      </c>
      <c r="F33" s="331">
        <v>14.2</v>
      </c>
      <c r="G33" s="347" t="s">
        <v>523</v>
      </c>
      <c r="H33" s="348">
        <f t="shared" si="11"/>
        <v>37.700000000000003</v>
      </c>
      <c r="J33" s="253" t="str">
        <f t="shared" si="9"/>
        <v>DIAMANTE START 1Mais de 250 até 300</v>
      </c>
      <c r="K33" s="324" t="s">
        <v>570</v>
      </c>
      <c r="L33" s="254" t="s">
        <v>11</v>
      </c>
      <c r="M33" s="351">
        <v>14.2</v>
      </c>
      <c r="CJ33" s="223" t="str">
        <f t="shared" si="3"/>
        <v>PLATINUMMais de 350 até 400</v>
      </c>
      <c r="CK33" s="223" t="s">
        <v>0</v>
      </c>
      <c r="CL33" s="223" t="s">
        <v>13</v>
      </c>
      <c r="CM33" s="279" t="s">
        <v>591</v>
      </c>
      <c r="CN33" s="279">
        <f t="shared" si="4"/>
        <v>13.47</v>
      </c>
    </row>
    <row r="34" spans="1:92" x14ac:dyDescent="0.25">
      <c r="A34" s="247" t="s">
        <v>413</v>
      </c>
      <c r="C34" s="223" t="str">
        <f t="shared" si="10"/>
        <v>DIAMANTE START 1Mais de 300 até 350</v>
      </c>
      <c r="D34" s="324" t="s">
        <v>570</v>
      </c>
      <c r="E34" s="223" t="s">
        <v>12</v>
      </c>
      <c r="F34" s="331">
        <v>15.9</v>
      </c>
      <c r="G34" s="347" t="s">
        <v>537</v>
      </c>
      <c r="H34" s="348">
        <f t="shared" si="11"/>
        <v>39.4</v>
      </c>
      <c r="J34" s="253" t="str">
        <f t="shared" si="9"/>
        <v>DIAMANTE START 1Mais de 300 até 350</v>
      </c>
      <c r="K34" s="324" t="s">
        <v>570</v>
      </c>
      <c r="L34" s="254" t="s">
        <v>12</v>
      </c>
      <c r="M34" s="351">
        <v>15.9</v>
      </c>
      <c r="CJ34" s="223" t="str">
        <f t="shared" si="3"/>
        <v>PLATINUMMais de 400 até 450</v>
      </c>
      <c r="CK34" s="223" t="s">
        <v>0</v>
      </c>
      <c r="CL34" s="223" t="s">
        <v>14</v>
      </c>
      <c r="CM34" s="279" t="s">
        <v>592</v>
      </c>
      <c r="CN34" s="279">
        <f t="shared" si="4"/>
        <v>14.21</v>
      </c>
    </row>
    <row r="35" spans="1:92" x14ac:dyDescent="0.25">
      <c r="A35" s="247" t="s">
        <v>422</v>
      </c>
      <c r="C35" s="223" t="str">
        <f t="shared" si="10"/>
        <v>DIAMANTE START 1Mais de 350 até 400</v>
      </c>
      <c r="D35" s="324" t="s">
        <v>570</v>
      </c>
      <c r="E35" s="223" t="s">
        <v>13</v>
      </c>
      <c r="F35" s="331">
        <v>17.55</v>
      </c>
      <c r="G35" s="347" t="s">
        <v>831</v>
      </c>
      <c r="H35" s="348">
        <f t="shared" si="11"/>
        <v>41.05</v>
      </c>
      <c r="J35" s="253" t="str">
        <f t="shared" si="9"/>
        <v>DIAMANTE START 1Mais de 350 até 400</v>
      </c>
      <c r="K35" s="324" t="s">
        <v>570</v>
      </c>
      <c r="L35" s="254" t="s">
        <v>13</v>
      </c>
      <c r="M35" s="351">
        <v>17.55</v>
      </c>
      <c r="CJ35" s="223" t="str">
        <f t="shared" si="3"/>
        <v>PLATINUMMais de 450 até 500</v>
      </c>
      <c r="CK35" s="223" t="s">
        <v>0</v>
      </c>
      <c r="CL35" s="223" t="s">
        <v>15</v>
      </c>
      <c r="CM35" s="279" t="s">
        <v>593</v>
      </c>
      <c r="CN35" s="279">
        <f t="shared" si="4"/>
        <v>14.99</v>
      </c>
    </row>
    <row r="36" spans="1:92" x14ac:dyDescent="0.25">
      <c r="A36" s="247" t="s">
        <v>404</v>
      </c>
      <c r="C36" s="223" t="str">
        <f t="shared" si="10"/>
        <v>DIAMANTE START 1Mais de 400 até 450</v>
      </c>
      <c r="D36" s="324" t="s">
        <v>570</v>
      </c>
      <c r="E36" s="223" t="s">
        <v>14</v>
      </c>
      <c r="F36" s="331">
        <v>19.2</v>
      </c>
      <c r="G36" s="347" t="s">
        <v>832</v>
      </c>
      <c r="H36" s="348">
        <f t="shared" si="11"/>
        <v>42.7</v>
      </c>
      <c r="J36" s="253" t="str">
        <f t="shared" si="9"/>
        <v>DIAMANTE START 1Mais de 400 até 450</v>
      </c>
      <c r="K36" s="324" t="s">
        <v>570</v>
      </c>
      <c r="L36" s="254" t="s">
        <v>14</v>
      </c>
      <c r="M36" s="351">
        <v>19.2</v>
      </c>
      <c r="CJ36" s="223" t="str">
        <f t="shared" si="3"/>
        <v>PLATINUMMais de 500 até 550</v>
      </c>
      <c r="CK36" s="223" t="s">
        <v>0</v>
      </c>
      <c r="CL36" s="223" t="s">
        <v>125</v>
      </c>
      <c r="CM36" s="279" t="s">
        <v>594</v>
      </c>
      <c r="CN36" s="279">
        <f t="shared" si="4"/>
        <v>15.52</v>
      </c>
    </row>
    <row r="37" spans="1:92" ht="15.75" thickBot="1" x14ac:dyDescent="0.3">
      <c r="A37" s="247" t="s">
        <v>420</v>
      </c>
      <c r="C37" s="223" t="str">
        <f t="shared" si="10"/>
        <v>DIAMANTE START 1Mais de 450 até 500</v>
      </c>
      <c r="D37" s="324" t="s">
        <v>570</v>
      </c>
      <c r="E37" s="223" t="s">
        <v>15</v>
      </c>
      <c r="F37" s="332">
        <v>20.85</v>
      </c>
      <c r="G37" s="347" t="s">
        <v>833</v>
      </c>
      <c r="H37" s="348">
        <f t="shared" si="11"/>
        <v>44.35</v>
      </c>
      <c r="J37" s="253" t="str">
        <f t="shared" si="9"/>
        <v>DIAMANTE START 1Mais de 450 até 500</v>
      </c>
      <c r="K37" s="324" t="s">
        <v>570</v>
      </c>
      <c r="L37" s="254" t="s">
        <v>15</v>
      </c>
      <c r="M37" s="352">
        <v>20.85</v>
      </c>
      <c r="CJ37" s="223" t="str">
        <f t="shared" si="3"/>
        <v>PLATINUMMais de 550 até 600</v>
      </c>
      <c r="CK37" s="223" t="s">
        <v>0</v>
      </c>
      <c r="CL37" s="223" t="s">
        <v>126</v>
      </c>
      <c r="CM37" s="279" t="s">
        <v>471</v>
      </c>
      <c r="CN37" s="279">
        <f t="shared" si="4"/>
        <v>16.25</v>
      </c>
    </row>
    <row r="38" spans="1:92" ht="15.75" thickBot="1" x14ac:dyDescent="0.3">
      <c r="C38" s="235"/>
      <c r="D38" s="235" t="s">
        <v>406</v>
      </c>
      <c r="E38" s="235" t="s">
        <v>23</v>
      </c>
      <c r="F38" s="235" t="s">
        <v>20</v>
      </c>
      <c r="G38" s="236" t="s">
        <v>21</v>
      </c>
      <c r="H38" s="236" t="s">
        <v>22</v>
      </c>
      <c r="J38" s="223"/>
      <c r="K38" s="235" t="s">
        <v>406</v>
      </c>
      <c r="L38" s="263" t="s">
        <v>23</v>
      </c>
      <c r="M38" s="264" t="s">
        <v>432</v>
      </c>
      <c r="CJ38" s="223" t="str">
        <f t="shared" si="3"/>
        <v>PLATINUMMais de 600 até 650</v>
      </c>
      <c r="CK38" s="223" t="s">
        <v>0</v>
      </c>
      <c r="CL38" s="223" t="s">
        <v>127</v>
      </c>
      <c r="CM38" s="279" t="s">
        <v>595</v>
      </c>
      <c r="CN38" s="279">
        <f t="shared" si="4"/>
        <v>16.880000000000003</v>
      </c>
    </row>
    <row r="39" spans="1:92" x14ac:dyDescent="0.25">
      <c r="A39" s="324" t="s">
        <v>0</v>
      </c>
      <c r="C39" s="223" t="str">
        <f t="shared" ref="C39:C48" si="12">CONCATENATE(D39,E39)</f>
        <v>DIAMANTE START 2Até 20</v>
      </c>
      <c r="D39" s="324" t="s">
        <v>571</v>
      </c>
      <c r="E39" s="223" t="s">
        <v>17</v>
      </c>
      <c r="F39" s="330">
        <v>3.85</v>
      </c>
      <c r="G39" s="347" t="s">
        <v>488</v>
      </c>
      <c r="H39" s="348">
        <f>G39+11.75</f>
        <v>27.35</v>
      </c>
      <c r="J39" s="253" t="str">
        <f t="shared" ref="J39:J97" si="13">CONCATENATE(K39,L39)</f>
        <v>DIAMANTE START 2Até 20</v>
      </c>
      <c r="K39" s="324" t="s">
        <v>571</v>
      </c>
      <c r="L39" s="254" t="s">
        <v>17</v>
      </c>
      <c r="M39" s="350">
        <v>3.85</v>
      </c>
      <c r="CJ39" s="223" t="str">
        <f t="shared" si="3"/>
        <v>PLATINUMMais de 650 até 700</v>
      </c>
      <c r="CK39" s="223" t="s">
        <v>0</v>
      </c>
      <c r="CL39" s="223" t="s">
        <v>128</v>
      </c>
      <c r="CM39" s="279" t="s">
        <v>596</v>
      </c>
      <c r="CN39" s="279">
        <f t="shared" si="4"/>
        <v>17.41</v>
      </c>
    </row>
    <row r="40" spans="1:92" x14ac:dyDescent="0.25">
      <c r="A40" s="324" t="s">
        <v>278</v>
      </c>
      <c r="C40" s="223" t="str">
        <f t="shared" si="12"/>
        <v>DIAMANTE START 2Mais de 20 até 50</v>
      </c>
      <c r="D40" s="324" t="s">
        <v>571</v>
      </c>
      <c r="E40" s="223" t="s">
        <v>18</v>
      </c>
      <c r="F40" s="331">
        <v>5.4</v>
      </c>
      <c r="G40" s="347" t="s">
        <v>828</v>
      </c>
      <c r="H40" s="348">
        <f t="shared" ref="H40:H49" si="14">G40+11.75</f>
        <v>28.9</v>
      </c>
      <c r="J40" s="253" t="str">
        <f t="shared" si="13"/>
        <v>DIAMANTE START 2Mais de 20 até 50</v>
      </c>
      <c r="K40" s="324" t="s">
        <v>571</v>
      </c>
      <c r="L40" s="254" t="s">
        <v>18</v>
      </c>
      <c r="M40" s="351">
        <v>5.4</v>
      </c>
      <c r="CJ40" s="223" t="str">
        <f t="shared" si="3"/>
        <v>PLATINUMMais de 700 até 750</v>
      </c>
      <c r="CK40" s="223" t="s">
        <v>0</v>
      </c>
      <c r="CL40" s="223" t="s">
        <v>129</v>
      </c>
      <c r="CM40" s="279" t="s">
        <v>597</v>
      </c>
      <c r="CN40" s="279">
        <f t="shared" si="4"/>
        <v>18.04</v>
      </c>
    </row>
    <row r="41" spans="1:92" ht="25.5" customHeight="1" x14ac:dyDescent="0.25">
      <c r="A41" s="324" t="s">
        <v>566</v>
      </c>
      <c r="C41" s="223" t="str">
        <f t="shared" si="12"/>
        <v>DIAMANTE START 2Mais de 50 até 100</v>
      </c>
      <c r="D41" s="324" t="s">
        <v>571</v>
      </c>
      <c r="E41" s="223" t="s">
        <v>19</v>
      </c>
      <c r="F41" s="331">
        <v>7.45</v>
      </c>
      <c r="G41" s="347" t="s">
        <v>739</v>
      </c>
      <c r="H41" s="348">
        <f t="shared" si="14"/>
        <v>30.95</v>
      </c>
      <c r="J41" s="253" t="str">
        <f t="shared" si="13"/>
        <v>DIAMANTE START 2Mais de 50 até 100</v>
      </c>
      <c r="K41" s="324" t="s">
        <v>571</v>
      </c>
      <c r="L41" s="254" t="s">
        <v>19</v>
      </c>
      <c r="M41" s="351">
        <v>7.45</v>
      </c>
      <c r="CJ41" s="223" t="str">
        <f t="shared" si="3"/>
        <v>PLATINUMMais de 750 até 800</v>
      </c>
      <c r="CK41" s="223" t="s">
        <v>0</v>
      </c>
      <c r="CL41" s="223" t="s">
        <v>130</v>
      </c>
      <c r="CM41" s="279" t="s">
        <v>598</v>
      </c>
      <c r="CN41" s="279">
        <f t="shared" si="4"/>
        <v>18.68</v>
      </c>
    </row>
    <row r="42" spans="1:92" x14ac:dyDescent="0.25">
      <c r="A42" s="324" t="s">
        <v>567</v>
      </c>
      <c r="C42" s="223" t="str">
        <f t="shared" si="12"/>
        <v>DIAMANTE START 2Mais de 100 até 150</v>
      </c>
      <c r="D42" s="324" t="s">
        <v>571</v>
      </c>
      <c r="E42" s="223" t="s">
        <v>8</v>
      </c>
      <c r="F42" s="331">
        <v>9.1</v>
      </c>
      <c r="G42" s="347" t="s">
        <v>743</v>
      </c>
      <c r="H42" s="348">
        <f t="shared" si="14"/>
        <v>32.6</v>
      </c>
      <c r="J42" s="253" t="str">
        <f t="shared" si="13"/>
        <v>DIAMANTE START 2Mais de 100 até 150</v>
      </c>
      <c r="K42" s="324" t="s">
        <v>571</v>
      </c>
      <c r="L42" s="254" t="s">
        <v>8</v>
      </c>
      <c r="M42" s="351">
        <v>9.1</v>
      </c>
      <c r="CJ42" s="223" t="str">
        <f t="shared" si="3"/>
        <v>PLATINUMMais de 800 até 850</v>
      </c>
      <c r="CK42" s="223" t="s">
        <v>0</v>
      </c>
      <c r="CL42" s="223" t="s">
        <v>131</v>
      </c>
      <c r="CM42" s="279" t="s">
        <v>599</v>
      </c>
      <c r="CN42" s="279">
        <f t="shared" si="4"/>
        <v>19.350000000000001</v>
      </c>
    </row>
    <row r="43" spans="1:92" x14ac:dyDescent="0.25">
      <c r="A43" s="324" t="s">
        <v>568</v>
      </c>
      <c r="C43" s="223" t="str">
        <f t="shared" si="12"/>
        <v>DIAMANTE START 2Mais de 150 até 200</v>
      </c>
      <c r="D43" s="324" t="s">
        <v>571</v>
      </c>
      <c r="E43" s="223" t="s">
        <v>9</v>
      </c>
      <c r="F43" s="331">
        <v>10.75</v>
      </c>
      <c r="G43" s="347" t="s">
        <v>829</v>
      </c>
      <c r="H43" s="348">
        <f t="shared" si="14"/>
        <v>34.25</v>
      </c>
      <c r="J43" s="253" t="str">
        <f t="shared" si="13"/>
        <v>DIAMANTE START 2Mais de 150 até 200</v>
      </c>
      <c r="K43" s="324" t="s">
        <v>571</v>
      </c>
      <c r="L43" s="254" t="s">
        <v>9</v>
      </c>
      <c r="M43" s="351">
        <v>10.75</v>
      </c>
      <c r="CJ43" s="223" t="str">
        <f t="shared" si="3"/>
        <v>PLATINUMMais de 850 até 900</v>
      </c>
      <c r="CK43" s="223" t="s">
        <v>0</v>
      </c>
      <c r="CL43" s="223" t="s">
        <v>132</v>
      </c>
      <c r="CM43" s="279" t="s">
        <v>600</v>
      </c>
      <c r="CN43" s="279">
        <f t="shared" si="4"/>
        <v>20.14</v>
      </c>
    </row>
    <row r="44" spans="1:92" x14ac:dyDescent="0.25">
      <c r="A44" s="324" t="s">
        <v>569</v>
      </c>
      <c r="C44" s="223" t="str">
        <f t="shared" si="12"/>
        <v>DIAMANTE START 2Mais de 200 até 250</v>
      </c>
      <c r="D44" s="324" t="s">
        <v>571</v>
      </c>
      <c r="E44" s="223" t="s">
        <v>10</v>
      </c>
      <c r="F44" s="331">
        <v>12.45</v>
      </c>
      <c r="G44" s="347" t="s">
        <v>830</v>
      </c>
      <c r="H44" s="348">
        <f t="shared" si="14"/>
        <v>35.950000000000003</v>
      </c>
      <c r="J44" s="253" t="str">
        <f t="shared" si="13"/>
        <v>DIAMANTE START 2Mais de 200 até 250</v>
      </c>
      <c r="K44" s="324" t="s">
        <v>571</v>
      </c>
      <c r="L44" s="254" t="s">
        <v>10</v>
      </c>
      <c r="M44" s="351">
        <v>12.45</v>
      </c>
      <c r="CJ44" s="223" t="str">
        <f t="shared" si="3"/>
        <v>PLATINUMMais de 900 até 950</v>
      </c>
      <c r="CK44" s="223" t="s">
        <v>0</v>
      </c>
      <c r="CL44" s="223" t="s">
        <v>133</v>
      </c>
      <c r="CM44" s="279" t="s">
        <v>601</v>
      </c>
      <c r="CN44" s="279">
        <f t="shared" si="4"/>
        <v>20.72</v>
      </c>
    </row>
    <row r="45" spans="1:92" x14ac:dyDescent="0.25">
      <c r="A45" s="324" t="s">
        <v>570</v>
      </c>
      <c r="C45" s="223" t="str">
        <f t="shared" si="12"/>
        <v>DIAMANTE START 2Mais de 250 até 300</v>
      </c>
      <c r="D45" s="324" t="s">
        <v>571</v>
      </c>
      <c r="E45" s="223" t="s">
        <v>11</v>
      </c>
      <c r="F45" s="331">
        <v>14.2</v>
      </c>
      <c r="G45" s="347" t="s">
        <v>523</v>
      </c>
      <c r="H45" s="348">
        <f t="shared" si="14"/>
        <v>37.700000000000003</v>
      </c>
      <c r="J45" s="253" t="str">
        <f t="shared" si="13"/>
        <v>DIAMANTE START 2Mais de 250 até 300</v>
      </c>
      <c r="K45" s="324" t="s">
        <v>571</v>
      </c>
      <c r="L45" s="254" t="s">
        <v>11</v>
      </c>
      <c r="M45" s="351">
        <v>14.2</v>
      </c>
      <c r="CJ45" s="223" t="str">
        <f t="shared" si="3"/>
        <v>PLATINUMMais de 950 até 1000</v>
      </c>
      <c r="CK45" s="223" t="s">
        <v>0</v>
      </c>
      <c r="CL45" s="223" t="s">
        <v>134</v>
      </c>
      <c r="CM45" s="279" t="s">
        <v>602</v>
      </c>
      <c r="CN45" s="279">
        <f t="shared" si="4"/>
        <v>21.3</v>
      </c>
    </row>
    <row r="46" spans="1:92" x14ac:dyDescent="0.25">
      <c r="A46" s="324" t="s">
        <v>571</v>
      </c>
      <c r="C46" s="223" t="str">
        <f t="shared" si="12"/>
        <v>DIAMANTE START 2Mais de 300 até 350</v>
      </c>
      <c r="D46" s="324" t="s">
        <v>571</v>
      </c>
      <c r="E46" s="223" t="s">
        <v>12</v>
      </c>
      <c r="F46" s="331">
        <v>15.9</v>
      </c>
      <c r="G46" s="347" t="s">
        <v>537</v>
      </c>
      <c r="H46" s="348">
        <f t="shared" si="14"/>
        <v>39.4</v>
      </c>
      <c r="J46" s="253" t="str">
        <f t="shared" si="13"/>
        <v>DIAMANTE START 2Mais de 300 até 350</v>
      </c>
      <c r="K46" s="324" t="s">
        <v>571</v>
      </c>
      <c r="L46" s="254" t="s">
        <v>12</v>
      </c>
      <c r="M46" s="351">
        <v>15.9</v>
      </c>
      <c r="CJ46" s="223" t="str">
        <f t="shared" si="3"/>
        <v>PLATINUMkg ou fração adicional até 10 Kg</v>
      </c>
      <c r="CK46" s="223" t="s">
        <v>0</v>
      </c>
      <c r="CL46" s="223" t="s">
        <v>135</v>
      </c>
      <c r="CM46" s="279" t="s">
        <v>603</v>
      </c>
      <c r="CN46" s="279">
        <f t="shared" si="4"/>
        <v>12.11</v>
      </c>
    </row>
    <row r="47" spans="1:92" x14ac:dyDescent="0.25">
      <c r="A47" s="324" t="s">
        <v>572</v>
      </c>
      <c r="C47" s="223" t="str">
        <f t="shared" si="12"/>
        <v>DIAMANTE START 2Mais de 350 até 400</v>
      </c>
      <c r="D47" s="324" t="s">
        <v>571</v>
      </c>
      <c r="E47" s="223" t="s">
        <v>13</v>
      </c>
      <c r="F47" s="331">
        <v>17.55</v>
      </c>
      <c r="G47" s="347" t="s">
        <v>831</v>
      </c>
      <c r="H47" s="348">
        <f t="shared" si="14"/>
        <v>41.05</v>
      </c>
      <c r="J47" s="253" t="str">
        <f t="shared" si="13"/>
        <v>DIAMANTE START 2Mais de 350 até 400</v>
      </c>
      <c r="K47" s="324" t="s">
        <v>571</v>
      </c>
      <c r="L47" s="254" t="s">
        <v>13</v>
      </c>
      <c r="M47" s="351">
        <v>17.55</v>
      </c>
      <c r="CJ47" s="223" t="str">
        <f t="shared" si="3"/>
        <v>DIAMANTE START 1Até 20</v>
      </c>
      <c r="CK47" s="223" t="s">
        <v>570</v>
      </c>
      <c r="CL47" s="223" t="s">
        <v>17</v>
      </c>
      <c r="CM47" s="279" t="s">
        <v>769</v>
      </c>
      <c r="CN47" s="279">
        <f t="shared" si="4"/>
        <v>7.5500000000000007</v>
      </c>
    </row>
    <row r="48" spans="1:92" x14ac:dyDescent="0.25">
      <c r="A48" s="324" t="s">
        <v>573</v>
      </c>
      <c r="C48" s="223" t="str">
        <f t="shared" si="12"/>
        <v>DIAMANTE START 2Mais de 400 até 450</v>
      </c>
      <c r="D48" s="324" t="s">
        <v>571</v>
      </c>
      <c r="E48" s="223" t="s">
        <v>14</v>
      </c>
      <c r="F48" s="331">
        <v>19.2</v>
      </c>
      <c r="G48" s="347" t="s">
        <v>832</v>
      </c>
      <c r="H48" s="348">
        <f t="shared" si="14"/>
        <v>42.7</v>
      </c>
      <c r="J48" s="253" t="str">
        <f t="shared" si="13"/>
        <v>DIAMANTE START 2Mais de 400 até 450</v>
      </c>
      <c r="K48" s="324" t="s">
        <v>571</v>
      </c>
      <c r="L48" s="254" t="s">
        <v>14</v>
      </c>
      <c r="M48" s="351">
        <v>19.2</v>
      </c>
      <c r="CJ48" s="223" t="str">
        <f t="shared" si="3"/>
        <v>DIAMANTE START 1Mais de 20 até 50</v>
      </c>
      <c r="CK48" s="223" t="s">
        <v>570</v>
      </c>
      <c r="CL48" s="223" t="s">
        <v>18</v>
      </c>
      <c r="CM48" s="279" t="s">
        <v>770</v>
      </c>
      <c r="CN48" s="279">
        <f t="shared" si="4"/>
        <v>8.32</v>
      </c>
    </row>
    <row r="49" spans="1:92" ht="15.75" thickBot="1" x14ac:dyDescent="0.3">
      <c r="A49" s="324" t="s">
        <v>574</v>
      </c>
      <c r="C49" s="223" t="str">
        <f>CONCATENATE(D49,E49)</f>
        <v>DIAMANTE START 2Mais de 450 até 500</v>
      </c>
      <c r="D49" s="324" t="s">
        <v>571</v>
      </c>
      <c r="E49" s="223" t="s">
        <v>15</v>
      </c>
      <c r="F49" s="332">
        <v>20.85</v>
      </c>
      <c r="G49" s="347" t="s">
        <v>833</v>
      </c>
      <c r="H49" s="348">
        <f t="shared" si="14"/>
        <v>44.35</v>
      </c>
      <c r="J49" s="253" t="str">
        <f t="shared" si="13"/>
        <v>DIAMANTE START 2Mais de 450 até 500</v>
      </c>
      <c r="K49" s="324" t="s">
        <v>571</v>
      </c>
      <c r="L49" s="254" t="s">
        <v>15</v>
      </c>
      <c r="M49" s="352">
        <v>20.85</v>
      </c>
      <c r="CJ49" s="223" t="str">
        <f t="shared" si="3"/>
        <v>DIAMANTE START 1Mais de 50 até 100</v>
      </c>
      <c r="CK49" s="223" t="s">
        <v>570</v>
      </c>
      <c r="CL49" s="223" t="s">
        <v>19</v>
      </c>
      <c r="CM49" s="279" t="s">
        <v>771</v>
      </c>
      <c r="CN49" s="279">
        <f t="shared" si="4"/>
        <v>9.0400000000000009</v>
      </c>
    </row>
    <row r="50" spans="1:92" ht="15.75" thickBot="1" x14ac:dyDescent="0.3">
      <c r="A50" s="324" t="s">
        <v>575</v>
      </c>
      <c r="C50" s="223" t="str">
        <f t="shared" ref="C50:C98" si="15">CONCATENATE(D50,E50)</f>
        <v>PACOTEPeso (g)</v>
      </c>
      <c r="D50" s="235" t="s">
        <v>406</v>
      </c>
      <c r="E50" s="235" t="s">
        <v>23</v>
      </c>
      <c r="F50" s="235" t="s">
        <v>20</v>
      </c>
      <c r="G50" s="236" t="s">
        <v>21</v>
      </c>
      <c r="H50" s="236" t="s">
        <v>22</v>
      </c>
      <c r="J50" s="253" t="str">
        <f t="shared" si="13"/>
        <v>PACOTEPeso (g)</v>
      </c>
      <c r="K50" s="235" t="s">
        <v>406</v>
      </c>
      <c r="L50" s="263" t="s">
        <v>23</v>
      </c>
      <c r="M50" s="264" t="s">
        <v>432</v>
      </c>
      <c r="CJ50" s="223" t="str">
        <f t="shared" si="3"/>
        <v>DIAMANTE START 1Mais de 100 até 150</v>
      </c>
      <c r="CK50" s="223" t="s">
        <v>570</v>
      </c>
      <c r="CL50" s="223" t="s">
        <v>8</v>
      </c>
      <c r="CM50" s="279" t="s">
        <v>772</v>
      </c>
      <c r="CN50" s="279">
        <f t="shared" si="4"/>
        <v>9.7100000000000009</v>
      </c>
    </row>
    <row r="51" spans="1:92" x14ac:dyDescent="0.25">
      <c r="A51" s="324" t="s">
        <v>576</v>
      </c>
      <c r="C51" s="223" t="str">
        <f t="shared" si="15"/>
        <v>DIAMANTE 1Até 20</v>
      </c>
      <c r="D51" s="349" t="s">
        <v>566</v>
      </c>
      <c r="E51" s="254" t="s">
        <v>17</v>
      </c>
      <c r="F51" s="330">
        <v>3.85</v>
      </c>
      <c r="G51" s="347" t="s">
        <v>488</v>
      </c>
      <c r="H51" s="348">
        <f>G51+11.75</f>
        <v>27.35</v>
      </c>
      <c r="J51" s="253" t="str">
        <f t="shared" si="13"/>
        <v>DIAMANTE 1Até 20</v>
      </c>
      <c r="K51" s="349" t="s">
        <v>566</v>
      </c>
      <c r="L51" s="254" t="s">
        <v>17</v>
      </c>
      <c r="M51" s="350">
        <v>3.85</v>
      </c>
      <c r="CJ51" s="223" t="str">
        <f t="shared" si="3"/>
        <v>DIAMANTE START 1Mais de 150 até 200</v>
      </c>
      <c r="CK51" s="223" t="s">
        <v>570</v>
      </c>
      <c r="CL51" s="223" t="s">
        <v>9</v>
      </c>
      <c r="CM51" s="279" t="s">
        <v>773</v>
      </c>
      <c r="CN51" s="279">
        <f t="shared" si="4"/>
        <v>10.49</v>
      </c>
    </row>
    <row r="52" spans="1:92" x14ac:dyDescent="0.25">
      <c r="A52" s="324" t="s">
        <v>577</v>
      </c>
      <c r="C52" s="223" t="str">
        <f t="shared" si="15"/>
        <v>DIAMANTE 1Mais de 20 até 50</v>
      </c>
      <c r="D52" s="349" t="s">
        <v>566</v>
      </c>
      <c r="E52" s="254" t="s">
        <v>18</v>
      </c>
      <c r="F52" s="331">
        <v>5.4</v>
      </c>
      <c r="G52" s="347" t="s">
        <v>828</v>
      </c>
      <c r="H52" s="348">
        <f t="shared" ref="H52:H61" si="16">G52+11.75</f>
        <v>28.9</v>
      </c>
      <c r="J52" s="253" t="str">
        <f t="shared" si="13"/>
        <v>DIAMANTE 1Mais de 20 até 50</v>
      </c>
      <c r="K52" s="349" t="s">
        <v>566</v>
      </c>
      <c r="L52" s="254" t="s">
        <v>18</v>
      </c>
      <c r="M52" s="351">
        <v>5.4</v>
      </c>
      <c r="CJ52" s="223" t="str">
        <f t="shared" si="3"/>
        <v>DIAMANTE START 1Mais de 200 até 250</v>
      </c>
      <c r="CK52" s="223" t="s">
        <v>570</v>
      </c>
      <c r="CL52" s="223" t="s">
        <v>10</v>
      </c>
      <c r="CM52" s="279" t="s">
        <v>774</v>
      </c>
      <c r="CN52" s="279">
        <f t="shared" si="4"/>
        <v>11.100000000000001</v>
      </c>
    </row>
    <row r="53" spans="1:92" x14ac:dyDescent="0.25">
      <c r="A53" s="324" t="s">
        <v>578</v>
      </c>
      <c r="C53" s="223" t="str">
        <f t="shared" si="15"/>
        <v>DIAMANTE 1Mais de 50 até 100</v>
      </c>
      <c r="D53" s="349" t="s">
        <v>566</v>
      </c>
      <c r="E53" s="254" t="s">
        <v>19</v>
      </c>
      <c r="F53" s="331">
        <v>7.45</v>
      </c>
      <c r="G53" s="347" t="s">
        <v>739</v>
      </c>
      <c r="H53" s="348">
        <f t="shared" si="16"/>
        <v>30.95</v>
      </c>
      <c r="J53" s="253" t="str">
        <f t="shared" si="13"/>
        <v>DIAMANTE 1Mais de 50 até 100</v>
      </c>
      <c r="K53" s="349" t="s">
        <v>566</v>
      </c>
      <c r="L53" s="254" t="s">
        <v>19</v>
      </c>
      <c r="M53" s="351">
        <v>7.45</v>
      </c>
      <c r="CJ53" s="223" t="str">
        <f t="shared" si="3"/>
        <v>DIAMANTE START 1Mais de 250 até 300</v>
      </c>
      <c r="CK53" s="223" t="s">
        <v>570</v>
      </c>
      <c r="CL53" s="223" t="s">
        <v>11</v>
      </c>
      <c r="CM53" s="279" t="s">
        <v>775</v>
      </c>
      <c r="CN53" s="279">
        <f t="shared" si="4"/>
        <v>11.88</v>
      </c>
    </row>
    <row r="54" spans="1:92" x14ac:dyDescent="0.25">
      <c r="A54" s="324" t="s">
        <v>579</v>
      </c>
      <c r="C54" s="223" t="str">
        <f t="shared" si="15"/>
        <v>DIAMANTE 1Mais de 100 até 150</v>
      </c>
      <c r="D54" s="349" t="s">
        <v>566</v>
      </c>
      <c r="E54" s="254" t="s">
        <v>8</v>
      </c>
      <c r="F54" s="331">
        <v>9.1</v>
      </c>
      <c r="G54" s="347" t="s">
        <v>743</v>
      </c>
      <c r="H54" s="348">
        <f t="shared" si="16"/>
        <v>32.6</v>
      </c>
      <c r="J54" s="253" t="str">
        <f t="shared" si="13"/>
        <v>DIAMANTE 1Mais de 100 até 150</v>
      </c>
      <c r="K54" s="349" t="s">
        <v>566</v>
      </c>
      <c r="L54" s="254" t="s">
        <v>8</v>
      </c>
      <c r="M54" s="351">
        <v>9.1</v>
      </c>
      <c r="CJ54" s="223" t="str">
        <f t="shared" si="3"/>
        <v>DIAMANTE START 1Mais de 300 até 350</v>
      </c>
      <c r="CK54" s="223" t="s">
        <v>570</v>
      </c>
      <c r="CL54" s="223" t="s">
        <v>12</v>
      </c>
      <c r="CM54" s="279" t="s">
        <v>776</v>
      </c>
      <c r="CN54" s="279">
        <f t="shared" si="4"/>
        <v>12.54</v>
      </c>
    </row>
    <row r="55" spans="1:92" x14ac:dyDescent="0.25">
      <c r="C55" s="223" t="str">
        <f t="shared" si="15"/>
        <v>DIAMANTE 1Mais de 150 até 200</v>
      </c>
      <c r="D55" s="349" t="s">
        <v>566</v>
      </c>
      <c r="E55" s="254" t="s">
        <v>9</v>
      </c>
      <c r="F55" s="331">
        <v>10.75</v>
      </c>
      <c r="G55" s="347" t="s">
        <v>829</v>
      </c>
      <c r="H55" s="348">
        <f t="shared" si="16"/>
        <v>34.25</v>
      </c>
      <c r="J55" s="253" t="str">
        <f t="shared" si="13"/>
        <v>DIAMANTE 1Mais de 150 até 200</v>
      </c>
      <c r="K55" s="349" t="s">
        <v>566</v>
      </c>
      <c r="L55" s="254" t="s">
        <v>9</v>
      </c>
      <c r="M55" s="351">
        <v>10.75</v>
      </c>
      <c r="CJ55" s="223" t="str">
        <f t="shared" si="3"/>
        <v>DIAMANTE START 1Mais de 350 até 400</v>
      </c>
      <c r="CK55" s="223" t="s">
        <v>570</v>
      </c>
      <c r="CL55" s="223" t="s">
        <v>13</v>
      </c>
      <c r="CM55" s="279" t="s">
        <v>777</v>
      </c>
      <c r="CN55" s="279">
        <f t="shared" si="4"/>
        <v>13.32</v>
      </c>
    </row>
    <row r="56" spans="1:92" x14ac:dyDescent="0.25">
      <c r="C56" s="223" t="str">
        <f t="shared" si="15"/>
        <v>DIAMANTE 1Mais de 200 até 250</v>
      </c>
      <c r="D56" s="349" t="s">
        <v>566</v>
      </c>
      <c r="E56" s="254" t="s">
        <v>10</v>
      </c>
      <c r="F56" s="331">
        <v>12.45</v>
      </c>
      <c r="G56" s="347" t="s">
        <v>830</v>
      </c>
      <c r="H56" s="348">
        <f t="shared" si="16"/>
        <v>35.950000000000003</v>
      </c>
      <c r="J56" s="253" t="str">
        <f t="shared" si="13"/>
        <v>DIAMANTE 1Mais de 200 até 250</v>
      </c>
      <c r="K56" s="349" t="s">
        <v>566</v>
      </c>
      <c r="L56" s="254" t="s">
        <v>10</v>
      </c>
      <c r="M56" s="351">
        <v>12.45</v>
      </c>
      <c r="CJ56" s="223" t="str">
        <f t="shared" si="3"/>
        <v>DIAMANTE START 1Mais de 400 até 450</v>
      </c>
      <c r="CK56" s="223" t="s">
        <v>570</v>
      </c>
      <c r="CL56" s="223" t="s">
        <v>14</v>
      </c>
      <c r="CM56" s="279" t="s">
        <v>778</v>
      </c>
      <c r="CN56" s="279">
        <f t="shared" si="4"/>
        <v>14.040000000000001</v>
      </c>
    </row>
    <row r="57" spans="1:92" x14ac:dyDescent="0.25">
      <c r="C57" s="223" t="str">
        <f t="shared" si="15"/>
        <v>DIAMANTE 1Mais de 250 até 300</v>
      </c>
      <c r="D57" s="349" t="s">
        <v>566</v>
      </c>
      <c r="E57" s="254" t="s">
        <v>11</v>
      </c>
      <c r="F57" s="331">
        <v>14.2</v>
      </c>
      <c r="G57" s="347" t="s">
        <v>523</v>
      </c>
      <c r="H57" s="348">
        <f t="shared" si="16"/>
        <v>37.700000000000003</v>
      </c>
      <c r="J57" s="253" t="str">
        <f t="shared" si="13"/>
        <v>DIAMANTE 1Mais de 250 até 300</v>
      </c>
      <c r="K57" s="349" t="s">
        <v>566</v>
      </c>
      <c r="L57" s="254" t="s">
        <v>11</v>
      </c>
      <c r="M57" s="351">
        <v>14.2</v>
      </c>
      <c r="CJ57" s="223" t="str">
        <f t="shared" si="3"/>
        <v>DIAMANTE START 1Mais de 450 até 500</v>
      </c>
      <c r="CK57" s="223" t="s">
        <v>570</v>
      </c>
      <c r="CL57" s="223" t="s">
        <v>15</v>
      </c>
      <c r="CM57" s="279" t="s">
        <v>779</v>
      </c>
      <c r="CN57" s="279">
        <f t="shared" si="4"/>
        <v>14.81</v>
      </c>
    </row>
    <row r="58" spans="1:92" x14ac:dyDescent="0.25">
      <c r="C58" s="223" t="str">
        <f t="shared" si="15"/>
        <v>DIAMANTE 1Mais de 300 até 350</v>
      </c>
      <c r="D58" s="349" t="s">
        <v>566</v>
      </c>
      <c r="E58" s="254" t="s">
        <v>12</v>
      </c>
      <c r="F58" s="331">
        <v>15.9</v>
      </c>
      <c r="G58" s="347" t="s">
        <v>537</v>
      </c>
      <c r="H58" s="348">
        <f t="shared" si="16"/>
        <v>39.4</v>
      </c>
      <c r="J58" s="253" t="str">
        <f t="shared" si="13"/>
        <v>DIAMANTE 1Mais de 300 até 350</v>
      </c>
      <c r="K58" s="349" t="s">
        <v>566</v>
      </c>
      <c r="L58" s="254" t="s">
        <v>12</v>
      </c>
      <c r="M58" s="351">
        <v>15.9</v>
      </c>
      <c r="CJ58" s="223" t="str">
        <f t="shared" si="3"/>
        <v>DIAMANTE START 1Mais de 500 até 550</v>
      </c>
      <c r="CK58" s="223" t="s">
        <v>570</v>
      </c>
      <c r="CL58" s="223" t="s">
        <v>125</v>
      </c>
      <c r="CM58" s="279" t="s">
        <v>780</v>
      </c>
      <c r="CN58" s="279">
        <f t="shared" si="4"/>
        <v>15.33</v>
      </c>
    </row>
    <row r="59" spans="1:92" x14ac:dyDescent="0.25">
      <c r="C59" s="223" t="str">
        <f t="shared" si="15"/>
        <v>DIAMANTE 1Mais de 350 até 400</v>
      </c>
      <c r="D59" s="349" t="s">
        <v>566</v>
      </c>
      <c r="E59" s="254" t="s">
        <v>13</v>
      </c>
      <c r="F59" s="331">
        <v>17.55</v>
      </c>
      <c r="G59" s="347" t="s">
        <v>831</v>
      </c>
      <c r="H59" s="348">
        <f t="shared" si="16"/>
        <v>41.05</v>
      </c>
      <c r="J59" s="253" t="str">
        <f t="shared" si="13"/>
        <v>DIAMANTE 1Mais de 350 até 400</v>
      </c>
      <c r="K59" s="349" t="s">
        <v>566</v>
      </c>
      <c r="L59" s="254" t="s">
        <v>13</v>
      </c>
      <c r="M59" s="351">
        <v>17.55</v>
      </c>
      <c r="CJ59" s="223" t="str">
        <f t="shared" si="3"/>
        <v>DIAMANTE START 1Mais de 550 até 600</v>
      </c>
      <c r="CK59" s="223" t="s">
        <v>570</v>
      </c>
      <c r="CL59" s="223" t="s">
        <v>126</v>
      </c>
      <c r="CM59" s="279" t="s">
        <v>781</v>
      </c>
      <c r="CN59" s="279">
        <f t="shared" si="4"/>
        <v>16.04</v>
      </c>
    </row>
    <row r="60" spans="1:92" x14ac:dyDescent="0.25">
      <c r="C60" s="223" t="str">
        <f t="shared" si="15"/>
        <v>DIAMANTE 1Mais de 400 até 450</v>
      </c>
      <c r="D60" s="349" t="s">
        <v>566</v>
      </c>
      <c r="E60" s="254" t="s">
        <v>14</v>
      </c>
      <c r="F60" s="331">
        <v>19.2</v>
      </c>
      <c r="G60" s="347" t="s">
        <v>832</v>
      </c>
      <c r="H60" s="348">
        <f t="shared" si="16"/>
        <v>42.7</v>
      </c>
      <c r="J60" s="253" t="str">
        <f t="shared" si="13"/>
        <v>DIAMANTE 1Mais de 400 até 450</v>
      </c>
      <c r="K60" s="349" t="s">
        <v>566</v>
      </c>
      <c r="L60" s="254" t="s">
        <v>14</v>
      </c>
      <c r="M60" s="351">
        <v>19.2</v>
      </c>
      <c r="CJ60" s="223" t="str">
        <f t="shared" si="3"/>
        <v>DIAMANTE START 1Mais de 600 até 650</v>
      </c>
      <c r="CK60" s="223" t="s">
        <v>570</v>
      </c>
      <c r="CL60" s="223" t="s">
        <v>127</v>
      </c>
      <c r="CM60" s="279" t="s">
        <v>782</v>
      </c>
      <c r="CN60" s="279">
        <f t="shared" si="4"/>
        <v>16.66</v>
      </c>
    </row>
    <row r="61" spans="1:92" ht="15.75" thickBot="1" x14ac:dyDescent="0.3">
      <c r="C61" s="223" t="str">
        <f t="shared" si="15"/>
        <v>DIAMANTE 1Mais de 450 até 500</v>
      </c>
      <c r="D61" s="349" t="s">
        <v>566</v>
      </c>
      <c r="E61" s="254" t="s">
        <v>15</v>
      </c>
      <c r="F61" s="332">
        <v>20.85</v>
      </c>
      <c r="G61" s="347" t="s">
        <v>833</v>
      </c>
      <c r="H61" s="348">
        <f t="shared" si="16"/>
        <v>44.35</v>
      </c>
      <c r="J61" s="253" t="str">
        <f t="shared" si="13"/>
        <v>DIAMANTE 1Mais de 450 até 500</v>
      </c>
      <c r="K61" s="349" t="s">
        <v>566</v>
      </c>
      <c r="L61" s="254" t="s">
        <v>15</v>
      </c>
      <c r="M61" s="352">
        <v>20.85</v>
      </c>
      <c r="CJ61" s="223" t="str">
        <f t="shared" si="3"/>
        <v>DIAMANTE START 1Mais de 650 até 700</v>
      </c>
      <c r="CK61" s="223" t="s">
        <v>570</v>
      </c>
      <c r="CL61" s="223" t="s">
        <v>128</v>
      </c>
      <c r="CM61" s="279" t="s">
        <v>783</v>
      </c>
      <c r="CN61" s="279">
        <f t="shared" si="4"/>
        <v>17.18</v>
      </c>
    </row>
    <row r="62" spans="1:92" ht="26.25" customHeight="1" thickBot="1" x14ac:dyDescent="0.3">
      <c r="C62" s="223" t="str">
        <f t="shared" si="15"/>
        <v>PACOTEPeso (g)</v>
      </c>
      <c r="D62" s="235" t="s">
        <v>406</v>
      </c>
      <c r="E62" s="235" t="s">
        <v>23</v>
      </c>
      <c r="F62" s="235" t="s">
        <v>20</v>
      </c>
      <c r="G62" s="236" t="s">
        <v>21</v>
      </c>
      <c r="H62" s="236" t="s">
        <v>22</v>
      </c>
      <c r="J62" s="253" t="str">
        <f t="shared" si="13"/>
        <v>PACOTEPeso (g)</v>
      </c>
      <c r="K62" s="235" t="s">
        <v>406</v>
      </c>
      <c r="L62" s="263" t="s">
        <v>23</v>
      </c>
      <c r="M62" s="264" t="s">
        <v>432</v>
      </c>
      <c r="CJ62" s="223" t="str">
        <f t="shared" si="3"/>
        <v>DIAMANTE START 1Mais de 700 até 750</v>
      </c>
      <c r="CK62" s="223" t="s">
        <v>570</v>
      </c>
      <c r="CL62" s="223" t="s">
        <v>129</v>
      </c>
      <c r="CM62" s="279" t="s">
        <v>611</v>
      </c>
      <c r="CN62" s="279">
        <f t="shared" si="4"/>
        <v>17.8</v>
      </c>
    </row>
    <row r="63" spans="1:92" x14ac:dyDescent="0.25">
      <c r="C63" s="223" t="str">
        <f t="shared" si="15"/>
        <v>DIAMANTE 2Até 20</v>
      </c>
      <c r="D63" s="349" t="s">
        <v>567</v>
      </c>
      <c r="E63" s="223" t="s">
        <v>17</v>
      </c>
      <c r="F63" s="330">
        <v>3.85</v>
      </c>
      <c r="G63" s="347" t="s">
        <v>488</v>
      </c>
      <c r="H63" s="348">
        <f>G63+11.75</f>
        <v>27.35</v>
      </c>
      <c r="J63" s="253" t="str">
        <f t="shared" si="13"/>
        <v>DIAMANTE 2Até 20</v>
      </c>
      <c r="K63" s="349" t="s">
        <v>567</v>
      </c>
      <c r="L63" s="254" t="s">
        <v>17</v>
      </c>
      <c r="M63" s="350">
        <v>3.85</v>
      </c>
      <c r="CJ63" s="223" t="str">
        <f t="shared" si="3"/>
        <v>DIAMANTE START 1Mais de 750 até 800</v>
      </c>
      <c r="CK63" s="223" t="s">
        <v>570</v>
      </c>
      <c r="CL63" s="223" t="s">
        <v>130</v>
      </c>
      <c r="CM63" s="279" t="s">
        <v>784</v>
      </c>
      <c r="CN63" s="279">
        <f t="shared" si="4"/>
        <v>18.420000000000002</v>
      </c>
    </row>
    <row r="64" spans="1:92" x14ac:dyDescent="0.25">
      <c r="C64" s="223" t="str">
        <f t="shared" si="15"/>
        <v>DIAMANTE 2Mais de 20 até 50</v>
      </c>
      <c r="D64" s="349" t="s">
        <v>567</v>
      </c>
      <c r="E64" s="223" t="s">
        <v>18</v>
      </c>
      <c r="F64" s="331">
        <v>5.4</v>
      </c>
      <c r="G64" s="347" t="s">
        <v>828</v>
      </c>
      <c r="H64" s="348">
        <f t="shared" ref="H64:H73" si="17">G64+11.75</f>
        <v>28.9</v>
      </c>
      <c r="J64" s="253" t="str">
        <f t="shared" si="13"/>
        <v>DIAMANTE 2Mais de 20 até 50</v>
      </c>
      <c r="K64" s="349" t="s">
        <v>567</v>
      </c>
      <c r="L64" s="254" t="s">
        <v>18</v>
      </c>
      <c r="M64" s="351">
        <v>5.4</v>
      </c>
      <c r="CJ64" s="223" t="str">
        <f t="shared" si="3"/>
        <v>DIAMANTE START 1Mais de 800 até 850</v>
      </c>
      <c r="CK64" s="223" t="s">
        <v>570</v>
      </c>
      <c r="CL64" s="223" t="s">
        <v>131</v>
      </c>
      <c r="CM64" s="279" t="s">
        <v>785</v>
      </c>
      <c r="CN64" s="279">
        <f t="shared" si="4"/>
        <v>19.079999999999998</v>
      </c>
    </row>
    <row r="65" spans="3:92" x14ac:dyDescent="0.25">
      <c r="C65" s="223" t="str">
        <f t="shared" si="15"/>
        <v>DIAMANTE 2Mais de 50 até 100</v>
      </c>
      <c r="D65" s="349" t="s">
        <v>567</v>
      </c>
      <c r="E65" s="223" t="s">
        <v>19</v>
      </c>
      <c r="F65" s="331">
        <v>7.45</v>
      </c>
      <c r="G65" s="347" t="s">
        <v>739</v>
      </c>
      <c r="H65" s="348">
        <f t="shared" si="17"/>
        <v>30.95</v>
      </c>
      <c r="J65" s="253" t="str">
        <f t="shared" si="13"/>
        <v>DIAMANTE 2Mais de 50 até 100</v>
      </c>
      <c r="K65" s="349" t="s">
        <v>567</v>
      </c>
      <c r="L65" s="254" t="s">
        <v>19</v>
      </c>
      <c r="M65" s="351">
        <v>7.45</v>
      </c>
      <c r="CJ65" s="223" t="str">
        <f t="shared" si="3"/>
        <v>DIAMANTE START 1Mais de 850 até 900</v>
      </c>
      <c r="CK65" s="223" t="s">
        <v>570</v>
      </c>
      <c r="CL65" s="223" t="s">
        <v>132</v>
      </c>
      <c r="CM65" s="279" t="s">
        <v>786</v>
      </c>
      <c r="CN65" s="279">
        <f t="shared" si="4"/>
        <v>19.86</v>
      </c>
    </row>
    <row r="66" spans="3:92" x14ac:dyDescent="0.25">
      <c r="C66" s="223" t="str">
        <f t="shared" si="15"/>
        <v>DIAMANTE 2Mais de 100 até 150</v>
      </c>
      <c r="D66" s="349" t="s">
        <v>567</v>
      </c>
      <c r="E66" s="223" t="s">
        <v>8</v>
      </c>
      <c r="F66" s="331">
        <v>9.1</v>
      </c>
      <c r="G66" s="347" t="s">
        <v>743</v>
      </c>
      <c r="H66" s="348">
        <f t="shared" si="17"/>
        <v>32.6</v>
      </c>
      <c r="J66" s="253" t="str">
        <f t="shared" si="13"/>
        <v>DIAMANTE 2Mais de 100 até 150</v>
      </c>
      <c r="K66" s="349" t="s">
        <v>567</v>
      </c>
      <c r="L66" s="254" t="s">
        <v>8</v>
      </c>
      <c r="M66" s="351">
        <v>9.1</v>
      </c>
      <c r="CJ66" s="223" t="str">
        <f t="shared" si="3"/>
        <v>DIAMANTE START 1Mais de 900 até 950</v>
      </c>
      <c r="CK66" s="223" t="s">
        <v>570</v>
      </c>
      <c r="CL66" s="223" t="s">
        <v>133</v>
      </c>
      <c r="CM66" s="279" t="s">
        <v>484</v>
      </c>
      <c r="CN66" s="279">
        <f t="shared" si="4"/>
        <v>20.420000000000002</v>
      </c>
    </row>
    <row r="67" spans="3:92" x14ac:dyDescent="0.25">
      <c r="C67" s="223" t="str">
        <f t="shared" si="15"/>
        <v>DIAMANTE 2Mais de 150 até 200</v>
      </c>
      <c r="D67" s="349" t="s">
        <v>567</v>
      </c>
      <c r="E67" s="223" t="s">
        <v>9</v>
      </c>
      <c r="F67" s="331">
        <v>10.75</v>
      </c>
      <c r="G67" s="347" t="s">
        <v>829</v>
      </c>
      <c r="H67" s="348">
        <f t="shared" si="17"/>
        <v>34.25</v>
      </c>
      <c r="J67" s="253" t="str">
        <f t="shared" si="13"/>
        <v>DIAMANTE 2Mais de 150 até 200</v>
      </c>
      <c r="K67" s="349" t="s">
        <v>567</v>
      </c>
      <c r="L67" s="254" t="s">
        <v>9</v>
      </c>
      <c r="M67" s="351">
        <v>10.75</v>
      </c>
      <c r="CJ67" s="223" t="str">
        <f t="shared" si="3"/>
        <v>DIAMANTE START 1Mais de 950 até 1000</v>
      </c>
      <c r="CK67" s="223" t="s">
        <v>570</v>
      </c>
      <c r="CL67" s="223" t="s">
        <v>134</v>
      </c>
      <c r="CM67" s="279" t="s">
        <v>787</v>
      </c>
      <c r="CN67" s="279">
        <f t="shared" si="4"/>
        <v>20.990000000000002</v>
      </c>
    </row>
    <row r="68" spans="3:92" x14ac:dyDescent="0.25">
      <c r="C68" s="223" t="str">
        <f t="shared" si="15"/>
        <v>DIAMANTE 2Mais de 200 até 250</v>
      </c>
      <c r="D68" s="349" t="s">
        <v>567</v>
      </c>
      <c r="E68" s="223" t="s">
        <v>10</v>
      </c>
      <c r="F68" s="331">
        <v>12.45</v>
      </c>
      <c r="G68" s="347" t="s">
        <v>830</v>
      </c>
      <c r="H68" s="348">
        <f t="shared" si="17"/>
        <v>35.950000000000003</v>
      </c>
      <c r="J68" s="253" t="str">
        <f t="shared" si="13"/>
        <v>DIAMANTE 2Mais de 200 até 250</v>
      </c>
      <c r="K68" s="349" t="s">
        <v>567</v>
      </c>
      <c r="L68" s="254" t="s">
        <v>10</v>
      </c>
      <c r="M68" s="351">
        <v>12.45</v>
      </c>
      <c r="CJ68" s="223" t="str">
        <f t="shared" si="3"/>
        <v>DIAMANTE START 1kg ou fração adicional até 10 Kg</v>
      </c>
      <c r="CK68" s="223" t="s">
        <v>570</v>
      </c>
      <c r="CL68" s="223" t="s">
        <v>135</v>
      </c>
      <c r="CM68" s="279" t="s">
        <v>788</v>
      </c>
      <c r="CN68" s="279">
        <f t="shared" ref="CN68:CN131" si="18">CM68+5.9</f>
        <v>11.99</v>
      </c>
    </row>
    <row r="69" spans="3:92" x14ac:dyDescent="0.25">
      <c r="C69" s="223" t="str">
        <f t="shared" si="15"/>
        <v>DIAMANTE 2Mais de 250 até 300</v>
      </c>
      <c r="D69" s="349" t="s">
        <v>567</v>
      </c>
      <c r="E69" s="223" t="s">
        <v>11</v>
      </c>
      <c r="F69" s="331">
        <v>14.2</v>
      </c>
      <c r="G69" s="347" t="s">
        <v>523</v>
      </c>
      <c r="H69" s="348">
        <f t="shared" si="17"/>
        <v>37.700000000000003</v>
      </c>
      <c r="J69" s="253" t="str">
        <f t="shared" si="13"/>
        <v>DIAMANTE 2Mais de 250 até 300</v>
      </c>
      <c r="K69" s="349" t="s">
        <v>567</v>
      </c>
      <c r="L69" s="254" t="s">
        <v>11</v>
      </c>
      <c r="M69" s="351">
        <v>14.2</v>
      </c>
      <c r="CJ69" s="223" t="str">
        <f t="shared" ref="CJ69:CJ90" si="19">CONCATENATE(CK69,CL69)</f>
        <v>DIAMANTE START 2Até 20</v>
      </c>
      <c r="CK69" s="223" t="s">
        <v>571</v>
      </c>
      <c r="CL69" s="223" t="s">
        <v>17</v>
      </c>
      <c r="CM69" s="279" t="s">
        <v>789</v>
      </c>
      <c r="CN69" s="279">
        <f t="shared" si="18"/>
        <v>7.53</v>
      </c>
    </row>
    <row r="70" spans="3:92" x14ac:dyDescent="0.25">
      <c r="C70" s="223" t="str">
        <f t="shared" si="15"/>
        <v>DIAMANTE 2Mais de 300 até 350</v>
      </c>
      <c r="D70" s="349" t="s">
        <v>567</v>
      </c>
      <c r="E70" s="223" t="s">
        <v>12</v>
      </c>
      <c r="F70" s="331">
        <v>15.9</v>
      </c>
      <c r="G70" s="347" t="s">
        <v>537</v>
      </c>
      <c r="H70" s="348">
        <f t="shared" si="17"/>
        <v>39.4</v>
      </c>
      <c r="J70" s="253" t="str">
        <f t="shared" si="13"/>
        <v>DIAMANTE 2Mais de 300 até 350</v>
      </c>
      <c r="K70" s="349" t="s">
        <v>567</v>
      </c>
      <c r="L70" s="254" t="s">
        <v>12</v>
      </c>
      <c r="M70" s="351">
        <v>15.9</v>
      </c>
      <c r="CJ70" s="223" t="str">
        <f t="shared" si="19"/>
        <v>DIAMANTE START 2Mais de 20 até 50</v>
      </c>
      <c r="CK70" s="223" t="s">
        <v>571</v>
      </c>
      <c r="CL70" s="223" t="s">
        <v>18</v>
      </c>
      <c r="CM70" s="279" t="s">
        <v>790</v>
      </c>
      <c r="CN70" s="279">
        <f t="shared" si="18"/>
        <v>8.3000000000000007</v>
      </c>
    </row>
    <row r="71" spans="3:92" x14ac:dyDescent="0.25">
      <c r="C71" s="223" t="str">
        <f t="shared" si="15"/>
        <v>DIAMANTE 2Mais de 350 até 400</v>
      </c>
      <c r="D71" s="349" t="s">
        <v>567</v>
      </c>
      <c r="E71" s="223" t="s">
        <v>13</v>
      </c>
      <c r="F71" s="331">
        <v>17.55</v>
      </c>
      <c r="G71" s="347" t="s">
        <v>831</v>
      </c>
      <c r="H71" s="348">
        <f t="shared" si="17"/>
        <v>41.05</v>
      </c>
      <c r="J71" s="253" t="str">
        <f t="shared" si="13"/>
        <v>DIAMANTE 2Mais de 350 até 400</v>
      </c>
      <c r="K71" s="349" t="s">
        <v>567</v>
      </c>
      <c r="L71" s="254" t="s">
        <v>13</v>
      </c>
      <c r="M71" s="351">
        <v>17.55</v>
      </c>
      <c r="CJ71" s="223" t="str">
        <f t="shared" si="19"/>
        <v>DIAMANTE START 2Mais de 50 até 100</v>
      </c>
      <c r="CK71" s="223" t="s">
        <v>571</v>
      </c>
      <c r="CL71" s="223" t="s">
        <v>19</v>
      </c>
      <c r="CM71" s="279" t="s">
        <v>791</v>
      </c>
      <c r="CN71" s="279">
        <f t="shared" si="18"/>
        <v>9</v>
      </c>
    </row>
    <row r="72" spans="3:92" x14ac:dyDescent="0.25">
      <c r="C72" s="223" t="str">
        <f t="shared" si="15"/>
        <v>DIAMANTE 2Mais de 400 até 450</v>
      </c>
      <c r="D72" s="349" t="s">
        <v>567</v>
      </c>
      <c r="E72" s="223" t="s">
        <v>14</v>
      </c>
      <c r="F72" s="331">
        <v>19.2</v>
      </c>
      <c r="G72" s="347" t="s">
        <v>832</v>
      </c>
      <c r="H72" s="348">
        <f t="shared" si="17"/>
        <v>42.7</v>
      </c>
      <c r="J72" s="253" t="str">
        <f t="shared" si="13"/>
        <v>DIAMANTE 2Mais de 400 até 450</v>
      </c>
      <c r="K72" s="349" t="s">
        <v>567</v>
      </c>
      <c r="L72" s="254" t="s">
        <v>14</v>
      </c>
      <c r="M72" s="351">
        <v>19.2</v>
      </c>
      <c r="CJ72" s="223" t="str">
        <f t="shared" si="19"/>
        <v>DIAMANTE START 2Mais de 100 até 150</v>
      </c>
      <c r="CK72" s="223" t="s">
        <v>571</v>
      </c>
      <c r="CL72" s="223" t="s">
        <v>8</v>
      </c>
      <c r="CM72" s="279" t="s">
        <v>792</v>
      </c>
      <c r="CN72" s="279">
        <f t="shared" si="18"/>
        <v>9.67</v>
      </c>
    </row>
    <row r="73" spans="3:92" ht="15.75" thickBot="1" x14ac:dyDescent="0.3">
      <c r="C73" s="223" t="str">
        <f t="shared" si="15"/>
        <v>DIAMANTE 2Mais de 450 até 500</v>
      </c>
      <c r="D73" s="349" t="s">
        <v>567</v>
      </c>
      <c r="E73" s="223" t="s">
        <v>15</v>
      </c>
      <c r="F73" s="332">
        <v>20.85</v>
      </c>
      <c r="G73" s="347" t="s">
        <v>833</v>
      </c>
      <c r="H73" s="348">
        <f t="shared" si="17"/>
        <v>44.35</v>
      </c>
      <c r="J73" s="253" t="str">
        <f t="shared" si="13"/>
        <v>DIAMANTE 2Mais de 450 até 500</v>
      </c>
      <c r="K73" s="349" t="s">
        <v>567</v>
      </c>
      <c r="L73" s="254" t="s">
        <v>15</v>
      </c>
      <c r="M73" s="352">
        <v>20.85</v>
      </c>
      <c r="CJ73" s="223" t="str">
        <f t="shared" si="19"/>
        <v>DIAMANTE START 2Mais de 150 até 200</v>
      </c>
      <c r="CK73" s="223" t="s">
        <v>571</v>
      </c>
      <c r="CL73" s="223" t="s">
        <v>9</v>
      </c>
      <c r="CM73" s="279" t="s">
        <v>793</v>
      </c>
      <c r="CN73" s="279">
        <f t="shared" si="18"/>
        <v>10.440000000000001</v>
      </c>
    </row>
    <row r="74" spans="3:92" ht="15.75" thickBot="1" x14ac:dyDescent="0.3">
      <c r="C74" s="223" t="str">
        <f t="shared" si="15"/>
        <v>PACOTEPeso (g)</v>
      </c>
      <c r="D74" s="235" t="s">
        <v>406</v>
      </c>
      <c r="E74" s="235" t="s">
        <v>23</v>
      </c>
      <c r="F74" s="235" t="s">
        <v>20</v>
      </c>
      <c r="G74" s="236" t="s">
        <v>21</v>
      </c>
      <c r="H74" s="236" t="s">
        <v>22</v>
      </c>
      <c r="J74" s="253" t="str">
        <f t="shared" si="13"/>
        <v>PACOTEPeso (g)</v>
      </c>
      <c r="K74" s="235" t="s">
        <v>406</v>
      </c>
      <c r="L74" s="263" t="s">
        <v>23</v>
      </c>
      <c r="M74" s="264" t="s">
        <v>432</v>
      </c>
      <c r="CJ74" s="223" t="str">
        <f t="shared" si="19"/>
        <v>DIAMANTE START 2Mais de 200 até 250</v>
      </c>
      <c r="CK74" s="223" t="s">
        <v>571</v>
      </c>
      <c r="CL74" s="223" t="s">
        <v>10</v>
      </c>
      <c r="CM74" s="279" t="s">
        <v>457</v>
      </c>
      <c r="CN74" s="279">
        <f t="shared" si="18"/>
        <v>11.05</v>
      </c>
    </row>
    <row r="75" spans="3:92" x14ac:dyDescent="0.25">
      <c r="C75" s="223" t="str">
        <f t="shared" si="15"/>
        <v>DIAMANTE 3Até 20</v>
      </c>
      <c r="D75" s="349" t="s">
        <v>568</v>
      </c>
      <c r="E75" s="223" t="s">
        <v>17</v>
      </c>
      <c r="F75" s="330">
        <v>3.85</v>
      </c>
      <c r="G75" s="347" t="s">
        <v>488</v>
      </c>
      <c r="H75" s="348">
        <f>G75+11.75</f>
        <v>27.35</v>
      </c>
      <c r="J75" s="253" t="str">
        <f t="shared" si="13"/>
        <v>DIAMANTE 3Até 20</v>
      </c>
      <c r="K75" s="349" t="s">
        <v>568</v>
      </c>
      <c r="L75" s="254" t="s">
        <v>17</v>
      </c>
      <c r="M75" s="350">
        <v>3.85</v>
      </c>
      <c r="CJ75" s="223" t="str">
        <f t="shared" si="19"/>
        <v>DIAMANTE START 2Mais de 250 até 300</v>
      </c>
      <c r="CK75" s="223" t="s">
        <v>571</v>
      </c>
      <c r="CL75" s="223" t="s">
        <v>11</v>
      </c>
      <c r="CM75" s="279" t="s">
        <v>794</v>
      </c>
      <c r="CN75" s="279">
        <f t="shared" si="18"/>
        <v>11.82</v>
      </c>
    </row>
    <row r="76" spans="3:92" x14ac:dyDescent="0.25">
      <c r="C76" s="223" t="str">
        <f t="shared" si="15"/>
        <v>DIAMANTE 3Mais de 20 até 50</v>
      </c>
      <c r="D76" s="349" t="s">
        <v>568</v>
      </c>
      <c r="E76" s="223" t="s">
        <v>18</v>
      </c>
      <c r="F76" s="331">
        <v>5.4</v>
      </c>
      <c r="G76" s="347" t="s">
        <v>828</v>
      </c>
      <c r="H76" s="348">
        <f t="shared" ref="H76:H85" si="20">G76+11.75</f>
        <v>28.9</v>
      </c>
      <c r="J76" s="253" t="str">
        <f t="shared" si="13"/>
        <v>DIAMANTE 3Mais de 20 até 50</v>
      </c>
      <c r="K76" s="349" t="s">
        <v>568</v>
      </c>
      <c r="L76" s="254" t="s">
        <v>18</v>
      </c>
      <c r="M76" s="351">
        <v>5.4</v>
      </c>
      <c r="CJ76" s="223" t="str">
        <f t="shared" si="19"/>
        <v>DIAMANTE START 2Mais de 300 até 350</v>
      </c>
      <c r="CK76" s="223" t="s">
        <v>571</v>
      </c>
      <c r="CL76" s="223" t="s">
        <v>12</v>
      </c>
      <c r="CM76" s="279" t="s">
        <v>618</v>
      </c>
      <c r="CN76" s="279">
        <f t="shared" si="18"/>
        <v>12.48</v>
      </c>
    </row>
    <row r="77" spans="3:92" x14ac:dyDescent="0.25">
      <c r="C77" s="223" t="str">
        <f t="shared" si="15"/>
        <v>DIAMANTE 3Mais de 50 até 100</v>
      </c>
      <c r="D77" s="349" t="s">
        <v>568</v>
      </c>
      <c r="E77" s="223" t="s">
        <v>19</v>
      </c>
      <c r="F77" s="331">
        <v>7.45</v>
      </c>
      <c r="G77" s="347" t="s">
        <v>739</v>
      </c>
      <c r="H77" s="348">
        <f t="shared" si="20"/>
        <v>30.95</v>
      </c>
      <c r="J77" s="253" t="str">
        <f t="shared" si="13"/>
        <v>DIAMANTE 3Mais de 50 até 100</v>
      </c>
      <c r="K77" s="349" t="s">
        <v>568</v>
      </c>
      <c r="L77" s="254" t="s">
        <v>19</v>
      </c>
      <c r="M77" s="351">
        <v>7.45</v>
      </c>
      <c r="CJ77" s="223" t="str">
        <f t="shared" si="19"/>
        <v>DIAMANTE START 2Mais de 350 até 400</v>
      </c>
      <c r="CK77" s="223" t="s">
        <v>571</v>
      </c>
      <c r="CL77" s="223" t="s">
        <v>13</v>
      </c>
      <c r="CM77" s="279" t="s">
        <v>795</v>
      </c>
      <c r="CN77" s="279">
        <f t="shared" si="18"/>
        <v>13.24</v>
      </c>
    </row>
    <row r="78" spans="3:92" x14ac:dyDescent="0.25">
      <c r="C78" s="223" t="str">
        <f t="shared" si="15"/>
        <v>DIAMANTE 3Mais de 100 até 150</v>
      </c>
      <c r="D78" s="349" t="s">
        <v>568</v>
      </c>
      <c r="E78" s="223" t="s">
        <v>8</v>
      </c>
      <c r="F78" s="331">
        <v>9.1</v>
      </c>
      <c r="G78" s="347" t="s">
        <v>743</v>
      </c>
      <c r="H78" s="348">
        <f t="shared" si="20"/>
        <v>32.6</v>
      </c>
      <c r="J78" s="253" t="str">
        <f t="shared" si="13"/>
        <v>DIAMANTE 3Mais de 100 até 150</v>
      </c>
      <c r="K78" s="349" t="s">
        <v>568</v>
      </c>
      <c r="L78" s="254" t="s">
        <v>8</v>
      </c>
      <c r="M78" s="351">
        <v>9.1</v>
      </c>
      <c r="CJ78" s="223" t="str">
        <f t="shared" si="19"/>
        <v>DIAMANTE START 2Mais de 400 até 450</v>
      </c>
      <c r="CK78" s="223" t="s">
        <v>571</v>
      </c>
      <c r="CL78" s="223" t="s">
        <v>14</v>
      </c>
      <c r="CM78" s="279" t="s">
        <v>796</v>
      </c>
      <c r="CN78" s="279">
        <f t="shared" si="18"/>
        <v>13.96</v>
      </c>
    </row>
    <row r="79" spans="3:92" x14ac:dyDescent="0.25">
      <c r="C79" s="223" t="str">
        <f t="shared" si="15"/>
        <v>DIAMANTE 3Mais de 150 até 200</v>
      </c>
      <c r="D79" s="349" t="s">
        <v>568</v>
      </c>
      <c r="E79" s="223" t="s">
        <v>9</v>
      </c>
      <c r="F79" s="331">
        <v>10.75</v>
      </c>
      <c r="G79" s="347" t="s">
        <v>829</v>
      </c>
      <c r="H79" s="348">
        <f t="shared" si="20"/>
        <v>34.25</v>
      </c>
      <c r="J79" s="253" t="str">
        <f t="shared" si="13"/>
        <v>DIAMANTE 3Mais de 150 até 200</v>
      </c>
      <c r="K79" s="349" t="s">
        <v>568</v>
      </c>
      <c r="L79" s="254" t="s">
        <v>9</v>
      </c>
      <c r="M79" s="351">
        <v>10.75</v>
      </c>
      <c r="CJ79" s="223" t="str">
        <f t="shared" si="19"/>
        <v>DIAMANTE START 2Mais de 450 até 500</v>
      </c>
      <c r="CK79" s="223" t="s">
        <v>571</v>
      </c>
      <c r="CL79" s="223" t="s">
        <v>15</v>
      </c>
      <c r="CM79" s="279" t="s">
        <v>797</v>
      </c>
      <c r="CN79" s="279">
        <f t="shared" si="18"/>
        <v>14.72</v>
      </c>
    </row>
    <row r="80" spans="3:92" x14ac:dyDescent="0.25">
      <c r="C80" s="223" t="str">
        <f t="shared" si="15"/>
        <v>DIAMANTE 3Mais de 200 até 250</v>
      </c>
      <c r="D80" s="349" t="s">
        <v>568</v>
      </c>
      <c r="E80" s="223" t="s">
        <v>10</v>
      </c>
      <c r="F80" s="331">
        <v>12.45</v>
      </c>
      <c r="G80" s="347" t="s">
        <v>830</v>
      </c>
      <c r="H80" s="348">
        <f t="shared" si="20"/>
        <v>35.950000000000003</v>
      </c>
      <c r="J80" s="253" t="str">
        <f t="shared" si="13"/>
        <v>DIAMANTE 3Mais de 200 até 250</v>
      </c>
      <c r="K80" s="349" t="s">
        <v>568</v>
      </c>
      <c r="L80" s="254" t="s">
        <v>10</v>
      </c>
      <c r="M80" s="351">
        <v>12.45</v>
      </c>
      <c r="CJ80" s="223" t="str">
        <f t="shared" si="19"/>
        <v>DIAMANTE START 2Mais de 500 até 550</v>
      </c>
      <c r="CK80" s="223" t="s">
        <v>571</v>
      </c>
      <c r="CL80" s="223" t="s">
        <v>125</v>
      </c>
      <c r="CM80" s="279" t="s">
        <v>798</v>
      </c>
      <c r="CN80" s="279">
        <f t="shared" si="18"/>
        <v>15.23</v>
      </c>
    </row>
    <row r="81" spans="3:92" x14ac:dyDescent="0.25">
      <c r="C81" s="223" t="str">
        <f t="shared" si="15"/>
        <v>DIAMANTE 3Mais de 250 até 300</v>
      </c>
      <c r="D81" s="349" t="s">
        <v>568</v>
      </c>
      <c r="E81" s="223" t="s">
        <v>11</v>
      </c>
      <c r="F81" s="331">
        <v>14.2</v>
      </c>
      <c r="G81" s="347" t="s">
        <v>523</v>
      </c>
      <c r="H81" s="348">
        <f t="shared" si="20"/>
        <v>37.700000000000003</v>
      </c>
      <c r="J81" s="253" t="str">
        <f t="shared" si="13"/>
        <v>DIAMANTE 3Mais de 250 até 300</v>
      </c>
      <c r="K81" s="349" t="s">
        <v>568</v>
      </c>
      <c r="L81" s="254" t="s">
        <v>11</v>
      </c>
      <c r="M81" s="351">
        <v>14.2</v>
      </c>
      <c r="CJ81" s="223" t="str">
        <f t="shared" si="19"/>
        <v>DIAMANTE START 2Mais de 550 até 600</v>
      </c>
      <c r="CK81" s="223" t="s">
        <v>571</v>
      </c>
      <c r="CL81" s="223" t="s">
        <v>126</v>
      </c>
      <c r="CM81" s="279" t="s">
        <v>799</v>
      </c>
      <c r="CN81" s="279">
        <f t="shared" si="18"/>
        <v>15.94</v>
      </c>
    </row>
    <row r="82" spans="3:92" x14ac:dyDescent="0.25">
      <c r="C82" s="223" t="str">
        <f t="shared" si="15"/>
        <v>DIAMANTE 3Mais de 300 até 350</v>
      </c>
      <c r="D82" s="349" t="s">
        <v>568</v>
      </c>
      <c r="E82" s="223" t="s">
        <v>12</v>
      </c>
      <c r="F82" s="331">
        <v>15.9</v>
      </c>
      <c r="G82" s="347" t="s">
        <v>537</v>
      </c>
      <c r="H82" s="348">
        <f t="shared" si="20"/>
        <v>39.4</v>
      </c>
      <c r="J82" s="253" t="str">
        <f t="shared" si="13"/>
        <v>DIAMANTE 3Mais de 300 até 350</v>
      </c>
      <c r="K82" s="349" t="s">
        <v>568</v>
      </c>
      <c r="L82" s="254" t="s">
        <v>12</v>
      </c>
      <c r="M82" s="351">
        <v>15.9</v>
      </c>
      <c r="CJ82" s="223" t="str">
        <f t="shared" si="19"/>
        <v>DIAMANTE START 2Mais de 600 até 650</v>
      </c>
      <c r="CK82" s="223" t="s">
        <v>571</v>
      </c>
      <c r="CL82" s="223" t="s">
        <v>127</v>
      </c>
      <c r="CM82" s="279" t="s">
        <v>800</v>
      </c>
      <c r="CN82" s="279">
        <f t="shared" si="18"/>
        <v>16.55</v>
      </c>
    </row>
    <row r="83" spans="3:92" ht="25.5" customHeight="1" x14ac:dyDescent="0.25">
      <c r="C83" s="223" t="str">
        <f t="shared" si="15"/>
        <v>DIAMANTE 3Mais de 350 até 400</v>
      </c>
      <c r="D83" s="349" t="s">
        <v>568</v>
      </c>
      <c r="E83" s="223" t="s">
        <v>13</v>
      </c>
      <c r="F83" s="331">
        <v>17.55</v>
      </c>
      <c r="G83" s="347" t="s">
        <v>831</v>
      </c>
      <c r="H83" s="348">
        <f t="shared" si="20"/>
        <v>41.05</v>
      </c>
      <c r="J83" s="253" t="str">
        <f t="shared" si="13"/>
        <v>DIAMANTE 3Mais de 350 até 400</v>
      </c>
      <c r="K83" s="349" t="s">
        <v>568</v>
      </c>
      <c r="L83" s="254" t="s">
        <v>13</v>
      </c>
      <c r="M83" s="351">
        <v>17.55</v>
      </c>
      <c r="CJ83" s="223" t="str">
        <f t="shared" si="19"/>
        <v>DIAMANTE START 2Mais de 650 até 700</v>
      </c>
      <c r="CK83" s="223" t="s">
        <v>571</v>
      </c>
      <c r="CL83" s="223" t="s">
        <v>128</v>
      </c>
      <c r="CM83" s="279" t="s">
        <v>473</v>
      </c>
      <c r="CN83" s="279">
        <f t="shared" si="18"/>
        <v>17.060000000000002</v>
      </c>
    </row>
    <row r="84" spans="3:92" x14ac:dyDescent="0.25">
      <c r="C84" s="223" t="str">
        <f t="shared" si="15"/>
        <v>DIAMANTE 3Mais de 400 até 450</v>
      </c>
      <c r="D84" s="349" t="s">
        <v>568</v>
      </c>
      <c r="E84" s="223" t="s">
        <v>14</v>
      </c>
      <c r="F84" s="331">
        <v>19.2</v>
      </c>
      <c r="G84" s="347" t="s">
        <v>832</v>
      </c>
      <c r="H84" s="348">
        <f t="shared" si="20"/>
        <v>42.7</v>
      </c>
      <c r="J84" s="253" t="str">
        <f t="shared" si="13"/>
        <v>DIAMANTE 3Mais de 400 até 450</v>
      </c>
      <c r="K84" s="349" t="s">
        <v>568</v>
      </c>
      <c r="L84" s="254" t="s">
        <v>14</v>
      </c>
      <c r="M84" s="351">
        <v>19.2</v>
      </c>
      <c r="CJ84" s="223" t="str">
        <f t="shared" si="19"/>
        <v>DIAMANTE START 2Mais de 700 até 750</v>
      </c>
      <c r="CK84" s="223" t="s">
        <v>571</v>
      </c>
      <c r="CL84" s="223" t="s">
        <v>129</v>
      </c>
      <c r="CM84" s="279" t="s">
        <v>801</v>
      </c>
      <c r="CN84" s="279">
        <f t="shared" si="18"/>
        <v>17.68</v>
      </c>
    </row>
    <row r="85" spans="3:92" ht="15.75" thickBot="1" x14ac:dyDescent="0.3">
      <c r="C85" s="223" t="str">
        <f t="shared" si="15"/>
        <v>DIAMANTE 3Mais de 450 até 500</v>
      </c>
      <c r="D85" s="349" t="s">
        <v>568</v>
      </c>
      <c r="E85" s="223" t="s">
        <v>15</v>
      </c>
      <c r="F85" s="332">
        <v>20.85</v>
      </c>
      <c r="G85" s="347" t="s">
        <v>833</v>
      </c>
      <c r="H85" s="348">
        <f t="shared" si="20"/>
        <v>44.35</v>
      </c>
      <c r="J85" s="253" t="str">
        <f t="shared" si="13"/>
        <v>DIAMANTE 3Mais de 450 até 500</v>
      </c>
      <c r="K85" s="349" t="s">
        <v>568</v>
      </c>
      <c r="L85" s="254" t="s">
        <v>15</v>
      </c>
      <c r="M85" s="352">
        <v>20.85</v>
      </c>
      <c r="CJ85" s="223" t="str">
        <f t="shared" si="19"/>
        <v>DIAMANTE START 2Mais de 750 até 800</v>
      </c>
      <c r="CK85" s="223" t="s">
        <v>571</v>
      </c>
      <c r="CL85" s="223" t="s">
        <v>130</v>
      </c>
      <c r="CM85" s="279" t="s">
        <v>633</v>
      </c>
      <c r="CN85" s="279">
        <f t="shared" si="18"/>
        <v>18.3</v>
      </c>
    </row>
    <row r="86" spans="3:92" ht="22.5" customHeight="1" thickBot="1" x14ac:dyDescent="0.3">
      <c r="C86" s="223" t="str">
        <f t="shared" si="15"/>
        <v>PACOTEPeso (g)</v>
      </c>
      <c r="D86" s="235" t="s">
        <v>406</v>
      </c>
      <c r="E86" s="235" t="s">
        <v>23</v>
      </c>
      <c r="F86" s="235" t="s">
        <v>20</v>
      </c>
      <c r="G86" s="236" t="s">
        <v>21</v>
      </c>
      <c r="H86" s="236" t="s">
        <v>22</v>
      </c>
      <c r="J86" s="253" t="str">
        <f t="shared" si="13"/>
        <v>PACOTEPeso (g)</v>
      </c>
      <c r="K86" s="235" t="s">
        <v>406</v>
      </c>
      <c r="L86" s="263" t="s">
        <v>23</v>
      </c>
      <c r="M86" s="264" t="s">
        <v>432</v>
      </c>
      <c r="CJ86" s="223" t="str">
        <f t="shared" si="19"/>
        <v>DIAMANTE START 2Mais de 800 até 850</v>
      </c>
      <c r="CK86" s="223" t="s">
        <v>571</v>
      </c>
      <c r="CL86" s="223" t="s">
        <v>131</v>
      </c>
      <c r="CM86" s="279" t="s">
        <v>802</v>
      </c>
      <c r="CN86" s="279">
        <f t="shared" si="18"/>
        <v>18.950000000000003</v>
      </c>
    </row>
    <row r="87" spans="3:92" x14ac:dyDescent="0.25">
      <c r="C87" s="223" t="str">
        <f t="shared" si="15"/>
        <v>DIAMANTE 4Até 20</v>
      </c>
      <c r="D87" s="349" t="s">
        <v>569</v>
      </c>
      <c r="E87" s="223" t="s">
        <v>17</v>
      </c>
      <c r="F87" s="330">
        <v>3.85</v>
      </c>
      <c r="G87" s="347" t="s">
        <v>488</v>
      </c>
      <c r="H87" s="348">
        <f>G87+11.75</f>
        <v>27.35</v>
      </c>
      <c r="J87" s="253" t="str">
        <f t="shared" si="13"/>
        <v>DIAMANTE 4Até 20</v>
      </c>
      <c r="K87" s="349" t="s">
        <v>569</v>
      </c>
      <c r="L87" s="254" t="s">
        <v>17</v>
      </c>
      <c r="M87" s="350">
        <v>3.85</v>
      </c>
      <c r="CJ87" s="223" t="str">
        <f t="shared" si="19"/>
        <v>DIAMANTE START 2Mais de 850 até 900</v>
      </c>
      <c r="CK87" s="223" t="s">
        <v>571</v>
      </c>
      <c r="CL87" s="223" t="s">
        <v>132</v>
      </c>
      <c r="CM87" s="279" t="s">
        <v>803</v>
      </c>
      <c r="CN87" s="279">
        <f t="shared" si="18"/>
        <v>19.71</v>
      </c>
    </row>
    <row r="88" spans="3:92" x14ac:dyDescent="0.25">
      <c r="C88" s="223" t="str">
        <f t="shared" si="15"/>
        <v>DIAMANTE 4Mais de 20 até 50</v>
      </c>
      <c r="D88" s="349" t="s">
        <v>569</v>
      </c>
      <c r="E88" s="223" t="s">
        <v>18</v>
      </c>
      <c r="F88" s="331">
        <v>5.4</v>
      </c>
      <c r="G88" s="347" t="s">
        <v>828</v>
      </c>
      <c r="H88" s="348">
        <f t="shared" ref="H88:H97" si="21">G88+11.75</f>
        <v>28.9</v>
      </c>
      <c r="J88" s="253" t="str">
        <f t="shared" si="13"/>
        <v>DIAMANTE 4Mais de 20 até 50</v>
      </c>
      <c r="K88" s="349" t="s">
        <v>569</v>
      </c>
      <c r="L88" s="254" t="s">
        <v>18</v>
      </c>
      <c r="M88" s="351">
        <v>5.4</v>
      </c>
      <c r="CJ88" s="223" t="str">
        <f t="shared" si="19"/>
        <v>DIAMANTE START 2Mais de 900 até 950</v>
      </c>
      <c r="CK88" s="223" t="s">
        <v>571</v>
      </c>
      <c r="CL88" s="223" t="s">
        <v>133</v>
      </c>
      <c r="CM88" s="279" t="s">
        <v>804</v>
      </c>
      <c r="CN88" s="279">
        <f t="shared" si="18"/>
        <v>20.28</v>
      </c>
    </row>
    <row r="89" spans="3:92" x14ac:dyDescent="0.25">
      <c r="C89" s="223" t="str">
        <f t="shared" si="15"/>
        <v>DIAMANTE 4Mais de 50 até 100</v>
      </c>
      <c r="D89" s="349" t="s">
        <v>569</v>
      </c>
      <c r="E89" s="223" t="s">
        <v>19</v>
      </c>
      <c r="F89" s="331">
        <v>7.45</v>
      </c>
      <c r="G89" s="347" t="s">
        <v>739</v>
      </c>
      <c r="H89" s="348">
        <f t="shared" si="21"/>
        <v>30.95</v>
      </c>
      <c r="J89" s="253" t="str">
        <f t="shared" si="13"/>
        <v>DIAMANTE 4Mais de 50 até 100</v>
      </c>
      <c r="K89" s="349" t="s">
        <v>569</v>
      </c>
      <c r="L89" s="254" t="s">
        <v>19</v>
      </c>
      <c r="M89" s="351">
        <v>7.45</v>
      </c>
      <c r="CJ89" s="223" t="str">
        <f t="shared" si="19"/>
        <v>DIAMANTE START 2Mais de 950 até 1000</v>
      </c>
      <c r="CK89" s="223" t="s">
        <v>571</v>
      </c>
      <c r="CL89" s="223" t="s">
        <v>134</v>
      </c>
      <c r="CM89" s="279" t="s">
        <v>805</v>
      </c>
      <c r="CN89" s="279">
        <f t="shared" si="18"/>
        <v>20.84</v>
      </c>
    </row>
    <row r="90" spans="3:92" x14ac:dyDescent="0.25">
      <c r="C90" s="223" t="str">
        <f t="shared" si="15"/>
        <v>DIAMANTE 4Mais de 100 até 150</v>
      </c>
      <c r="D90" s="349" t="s">
        <v>569</v>
      </c>
      <c r="E90" s="223" t="s">
        <v>8</v>
      </c>
      <c r="F90" s="331">
        <v>9.1</v>
      </c>
      <c r="G90" s="347" t="s">
        <v>743</v>
      </c>
      <c r="H90" s="348">
        <f t="shared" si="21"/>
        <v>32.6</v>
      </c>
      <c r="J90" s="253" t="str">
        <f t="shared" si="13"/>
        <v>DIAMANTE 4Mais de 100 até 150</v>
      </c>
      <c r="K90" s="349" t="s">
        <v>569</v>
      </c>
      <c r="L90" s="254" t="s">
        <v>8</v>
      </c>
      <c r="M90" s="351">
        <v>9.1</v>
      </c>
      <c r="CJ90" s="223" t="str">
        <f t="shared" si="19"/>
        <v>DIAMANTE START 2kg ou fração adicional até 10 Kg</v>
      </c>
      <c r="CK90" s="223" t="s">
        <v>571</v>
      </c>
      <c r="CL90" s="223" t="s">
        <v>135</v>
      </c>
      <c r="CM90" s="279" t="s">
        <v>806</v>
      </c>
      <c r="CN90" s="279">
        <f t="shared" si="18"/>
        <v>11.92</v>
      </c>
    </row>
    <row r="91" spans="3:92" x14ac:dyDescent="0.25">
      <c r="C91" s="223" t="str">
        <f t="shared" si="15"/>
        <v>DIAMANTE 4Mais de 150 até 200</v>
      </c>
      <c r="D91" s="349" t="s">
        <v>569</v>
      </c>
      <c r="E91" s="223" t="s">
        <v>9</v>
      </c>
      <c r="F91" s="331">
        <v>10.75</v>
      </c>
      <c r="G91" s="347" t="s">
        <v>829</v>
      </c>
      <c r="H91" s="348">
        <f t="shared" si="21"/>
        <v>34.25</v>
      </c>
      <c r="J91" s="253" t="str">
        <f t="shared" si="13"/>
        <v>DIAMANTE 4Mais de 150 até 200</v>
      </c>
      <c r="K91" s="349" t="s">
        <v>569</v>
      </c>
      <c r="L91" s="254" t="s">
        <v>9</v>
      </c>
      <c r="M91" s="351">
        <v>10.75</v>
      </c>
      <c r="CJ91" s="223" t="str">
        <f t="shared" si="3"/>
        <v>DIAMANTE 1Até 20</v>
      </c>
      <c r="CK91" s="223" t="s">
        <v>566</v>
      </c>
      <c r="CL91" s="223" t="s">
        <v>17</v>
      </c>
      <c r="CM91" s="279" t="s">
        <v>747</v>
      </c>
      <c r="CN91" s="279">
        <f t="shared" si="18"/>
        <v>7.5100000000000007</v>
      </c>
    </row>
    <row r="92" spans="3:92" x14ac:dyDescent="0.25">
      <c r="C92" s="223" t="str">
        <f t="shared" si="15"/>
        <v>DIAMANTE 4Mais de 200 até 250</v>
      </c>
      <c r="D92" s="349" t="s">
        <v>569</v>
      </c>
      <c r="E92" s="223" t="s">
        <v>10</v>
      </c>
      <c r="F92" s="331">
        <v>12.45</v>
      </c>
      <c r="G92" s="347" t="s">
        <v>830</v>
      </c>
      <c r="H92" s="348">
        <f t="shared" si="21"/>
        <v>35.950000000000003</v>
      </c>
      <c r="J92" s="253" t="str">
        <f t="shared" si="13"/>
        <v>DIAMANTE 4Mais de 200 até 250</v>
      </c>
      <c r="K92" s="349" t="s">
        <v>569</v>
      </c>
      <c r="L92" s="254" t="s">
        <v>10</v>
      </c>
      <c r="M92" s="351">
        <v>12.45</v>
      </c>
      <c r="CJ92" s="223" t="str">
        <f t="shared" si="3"/>
        <v>DIAMANTE 1Mais de 20 até 50</v>
      </c>
      <c r="CK92" s="223" t="s">
        <v>566</v>
      </c>
      <c r="CL92" s="223" t="s">
        <v>18</v>
      </c>
      <c r="CM92" s="279" t="s">
        <v>748</v>
      </c>
      <c r="CN92" s="279">
        <f t="shared" si="18"/>
        <v>8.27</v>
      </c>
    </row>
    <row r="93" spans="3:92" x14ac:dyDescent="0.25">
      <c r="C93" s="223" t="str">
        <f t="shared" si="15"/>
        <v>DIAMANTE 4Mais de 250 até 300</v>
      </c>
      <c r="D93" s="349" t="s">
        <v>569</v>
      </c>
      <c r="E93" s="223" t="s">
        <v>11</v>
      </c>
      <c r="F93" s="331">
        <v>14.2</v>
      </c>
      <c r="G93" s="347" t="s">
        <v>523</v>
      </c>
      <c r="H93" s="348">
        <f t="shared" si="21"/>
        <v>37.700000000000003</v>
      </c>
      <c r="J93" s="253" t="str">
        <f t="shared" si="13"/>
        <v>DIAMANTE 4Mais de 250 até 300</v>
      </c>
      <c r="K93" s="349" t="s">
        <v>569</v>
      </c>
      <c r="L93" s="254" t="s">
        <v>11</v>
      </c>
      <c r="M93" s="351">
        <v>14.2</v>
      </c>
      <c r="CJ93" s="223" t="str">
        <f t="shared" si="3"/>
        <v>DIAMANTE 1Mais de 50 até 100</v>
      </c>
      <c r="CK93" s="223" t="s">
        <v>566</v>
      </c>
      <c r="CL93" s="223" t="s">
        <v>19</v>
      </c>
      <c r="CM93" s="279" t="s">
        <v>749</v>
      </c>
      <c r="CN93" s="279">
        <f t="shared" si="18"/>
        <v>8.9700000000000006</v>
      </c>
    </row>
    <row r="94" spans="3:92" x14ac:dyDescent="0.25">
      <c r="C94" s="223" t="str">
        <f t="shared" si="15"/>
        <v>DIAMANTE 4Mais de 300 até 350</v>
      </c>
      <c r="D94" s="349" t="s">
        <v>569</v>
      </c>
      <c r="E94" s="223" t="s">
        <v>12</v>
      </c>
      <c r="F94" s="331">
        <v>15.9</v>
      </c>
      <c r="G94" s="347" t="s">
        <v>537</v>
      </c>
      <c r="H94" s="348">
        <f t="shared" si="21"/>
        <v>39.4</v>
      </c>
      <c r="J94" s="253" t="str">
        <f t="shared" si="13"/>
        <v>DIAMANTE 4Mais de 300 até 350</v>
      </c>
      <c r="K94" s="349" t="s">
        <v>569</v>
      </c>
      <c r="L94" s="254" t="s">
        <v>12</v>
      </c>
      <c r="M94" s="351">
        <v>15.9</v>
      </c>
      <c r="CJ94" s="223" t="str">
        <f t="shared" si="3"/>
        <v>DIAMANTE 1Mais de 100 até 150</v>
      </c>
      <c r="CK94" s="223" t="s">
        <v>566</v>
      </c>
      <c r="CL94" s="223" t="s">
        <v>8</v>
      </c>
      <c r="CM94" s="279" t="s">
        <v>750</v>
      </c>
      <c r="CN94" s="279">
        <f t="shared" si="18"/>
        <v>9.6300000000000008</v>
      </c>
    </row>
    <row r="95" spans="3:92" x14ac:dyDescent="0.25">
      <c r="C95" s="223" t="str">
        <f t="shared" si="15"/>
        <v>DIAMANTE 4Mais de 350 até 400</v>
      </c>
      <c r="D95" s="349" t="s">
        <v>569</v>
      </c>
      <c r="E95" s="223" t="s">
        <v>13</v>
      </c>
      <c r="F95" s="331">
        <v>17.55</v>
      </c>
      <c r="G95" s="347" t="s">
        <v>831</v>
      </c>
      <c r="H95" s="348">
        <f t="shared" si="21"/>
        <v>41.05</v>
      </c>
      <c r="J95" s="253" t="str">
        <f t="shared" si="13"/>
        <v>DIAMANTE 4Mais de 350 até 400</v>
      </c>
      <c r="K95" s="349" t="s">
        <v>569</v>
      </c>
      <c r="L95" s="254" t="s">
        <v>13</v>
      </c>
      <c r="M95" s="351">
        <v>17.55</v>
      </c>
      <c r="CJ95" s="223" t="str">
        <f t="shared" si="3"/>
        <v>DIAMANTE 1Mais de 150 até 200</v>
      </c>
      <c r="CK95" s="223" t="s">
        <v>566</v>
      </c>
      <c r="CL95" s="223" t="s">
        <v>9</v>
      </c>
      <c r="CM95" s="279" t="s">
        <v>751</v>
      </c>
      <c r="CN95" s="279">
        <f t="shared" si="18"/>
        <v>10.39</v>
      </c>
    </row>
    <row r="96" spans="3:92" x14ac:dyDescent="0.25">
      <c r="C96" s="223" t="str">
        <f t="shared" si="15"/>
        <v>DIAMANTE 4Mais de 400 até 450</v>
      </c>
      <c r="D96" s="349" t="s">
        <v>569</v>
      </c>
      <c r="E96" s="223" t="s">
        <v>14</v>
      </c>
      <c r="F96" s="331">
        <v>19.2</v>
      </c>
      <c r="G96" s="347" t="s">
        <v>832</v>
      </c>
      <c r="H96" s="348">
        <f t="shared" si="21"/>
        <v>42.7</v>
      </c>
      <c r="J96" s="253" t="str">
        <f t="shared" si="13"/>
        <v>DIAMANTE 4Mais de 400 até 450</v>
      </c>
      <c r="K96" s="349" t="s">
        <v>569</v>
      </c>
      <c r="L96" s="254" t="s">
        <v>14</v>
      </c>
      <c r="M96" s="351">
        <v>19.2</v>
      </c>
      <c r="CJ96" s="223" t="str">
        <f t="shared" si="3"/>
        <v>DIAMANTE 1Mais de 200 até 250</v>
      </c>
      <c r="CK96" s="223" t="s">
        <v>566</v>
      </c>
      <c r="CL96" s="223" t="s">
        <v>10</v>
      </c>
      <c r="CM96" s="279" t="s">
        <v>752</v>
      </c>
      <c r="CN96" s="279">
        <f t="shared" si="18"/>
        <v>11</v>
      </c>
    </row>
    <row r="97" spans="3:92" ht="15.75" thickBot="1" x14ac:dyDescent="0.3">
      <c r="C97" s="223" t="str">
        <f t="shared" si="15"/>
        <v>DIAMANTE 4Mais de 450 até 500</v>
      </c>
      <c r="D97" s="349" t="s">
        <v>569</v>
      </c>
      <c r="E97" s="223" t="s">
        <v>15</v>
      </c>
      <c r="F97" s="332">
        <v>20.85</v>
      </c>
      <c r="G97" s="347" t="s">
        <v>833</v>
      </c>
      <c r="H97" s="348">
        <f t="shared" si="21"/>
        <v>44.35</v>
      </c>
      <c r="J97" s="253" t="str">
        <f t="shared" si="13"/>
        <v>DIAMANTE 4Mais de 450 até 500</v>
      </c>
      <c r="K97" s="349" t="s">
        <v>569</v>
      </c>
      <c r="L97" s="254" t="s">
        <v>15</v>
      </c>
      <c r="M97" s="352">
        <v>20.85</v>
      </c>
      <c r="CJ97" s="223" t="str">
        <f t="shared" si="3"/>
        <v>DIAMANTE 1Mais de 250 até 300</v>
      </c>
      <c r="CK97" s="223" t="s">
        <v>566</v>
      </c>
      <c r="CL97" s="223" t="s">
        <v>11</v>
      </c>
      <c r="CM97" s="279" t="s">
        <v>753</v>
      </c>
      <c r="CN97" s="279">
        <f t="shared" si="18"/>
        <v>11.760000000000002</v>
      </c>
    </row>
    <row r="98" spans="3:92" ht="15.75" thickBot="1" x14ac:dyDescent="0.3">
      <c r="C98" s="223" t="str">
        <f t="shared" si="15"/>
        <v>PACOTEPeso (g)</v>
      </c>
      <c r="D98" s="235" t="s">
        <v>406</v>
      </c>
      <c r="E98" s="235" t="s">
        <v>23</v>
      </c>
      <c r="F98" s="235" t="s">
        <v>20</v>
      </c>
      <c r="G98" s="236" t="s">
        <v>21</v>
      </c>
      <c r="H98" s="236" t="s">
        <v>22</v>
      </c>
      <c r="J98" s="253" t="str">
        <f t="shared" ref="J98:J109" si="22">CONCATENATE(K98,L98)</f>
        <v>PACOTEPeso (g)</v>
      </c>
      <c r="K98" s="235" t="s">
        <v>406</v>
      </c>
      <c r="L98" s="263" t="s">
        <v>23</v>
      </c>
      <c r="M98" s="264" t="s">
        <v>432</v>
      </c>
      <c r="CJ98" s="223" t="str">
        <f t="shared" si="3"/>
        <v>DIAMANTE 1Mais de 300 até 350</v>
      </c>
      <c r="CK98" s="223" t="s">
        <v>566</v>
      </c>
      <c r="CL98" s="223" t="s">
        <v>12</v>
      </c>
      <c r="CM98" s="279" t="s">
        <v>754</v>
      </c>
      <c r="CN98" s="279">
        <f t="shared" si="18"/>
        <v>12.41</v>
      </c>
    </row>
    <row r="99" spans="3:92" x14ac:dyDescent="0.25">
      <c r="C99" s="223" t="str">
        <f t="shared" ref="C99:C108" si="23">CONCATENATE(D99,E99)</f>
        <v>INFINITE 1Até 20</v>
      </c>
      <c r="D99" s="324" t="s">
        <v>572</v>
      </c>
      <c r="E99" s="223" t="s">
        <v>17</v>
      </c>
      <c r="F99" s="330">
        <v>3.85</v>
      </c>
      <c r="G99" s="347" t="s">
        <v>488</v>
      </c>
      <c r="H99" s="348">
        <f>G99+11.75</f>
        <v>27.35</v>
      </c>
      <c r="J99" s="253" t="str">
        <f t="shared" si="22"/>
        <v>INFINITE 1Até 20</v>
      </c>
      <c r="K99" s="324" t="s">
        <v>572</v>
      </c>
      <c r="L99" s="254" t="s">
        <v>17</v>
      </c>
      <c r="M99" s="350">
        <v>3.85</v>
      </c>
      <c r="CJ99" s="223" t="str">
        <f t="shared" si="3"/>
        <v>DIAMANTE 1Mais de 350 até 400</v>
      </c>
      <c r="CK99" s="223" t="s">
        <v>566</v>
      </c>
      <c r="CL99" s="223" t="s">
        <v>13</v>
      </c>
      <c r="CM99" s="279" t="s">
        <v>755</v>
      </c>
      <c r="CN99" s="279">
        <f t="shared" si="18"/>
        <v>13.17</v>
      </c>
    </row>
    <row r="100" spans="3:92" x14ac:dyDescent="0.25">
      <c r="C100" s="223" t="str">
        <f t="shared" si="23"/>
        <v>INFINITE 1Mais de 20 até 50</v>
      </c>
      <c r="D100" s="324" t="s">
        <v>572</v>
      </c>
      <c r="E100" s="223" t="s">
        <v>18</v>
      </c>
      <c r="F100" s="331">
        <v>5.4</v>
      </c>
      <c r="G100" s="347" t="s">
        <v>828</v>
      </c>
      <c r="H100" s="348">
        <f t="shared" ref="H100:H109" si="24">G100+11.75</f>
        <v>28.9</v>
      </c>
      <c r="J100" s="253" t="str">
        <f t="shared" si="22"/>
        <v>INFINITE 1Mais de 20 até 50</v>
      </c>
      <c r="K100" s="324" t="s">
        <v>572</v>
      </c>
      <c r="L100" s="254" t="s">
        <v>18</v>
      </c>
      <c r="M100" s="351">
        <v>5.4</v>
      </c>
      <c r="CJ100" s="223" t="str">
        <f t="shared" si="3"/>
        <v>DIAMANTE 1Mais de 400 até 450</v>
      </c>
      <c r="CK100" s="223" t="s">
        <v>566</v>
      </c>
      <c r="CL100" s="223" t="s">
        <v>14</v>
      </c>
      <c r="CM100" s="279" t="s">
        <v>756</v>
      </c>
      <c r="CN100" s="279">
        <f t="shared" si="18"/>
        <v>13.88</v>
      </c>
    </row>
    <row r="101" spans="3:92" x14ac:dyDescent="0.25">
      <c r="C101" s="223" t="str">
        <f t="shared" si="23"/>
        <v>INFINITE 1Mais de 50 até 100</v>
      </c>
      <c r="D101" s="324" t="s">
        <v>572</v>
      </c>
      <c r="E101" s="223" t="s">
        <v>19</v>
      </c>
      <c r="F101" s="331">
        <v>7.45</v>
      </c>
      <c r="G101" s="347" t="s">
        <v>739</v>
      </c>
      <c r="H101" s="348">
        <f t="shared" si="24"/>
        <v>30.95</v>
      </c>
      <c r="J101" s="253" t="str">
        <f t="shared" si="22"/>
        <v>INFINITE 1Mais de 50 até 100</v>
      </c>
      <c r="K101" s="324" t="s">
        <v>572</v>
      </c>
      <c r="L101" s="254" t="s">
        <v>19</v>
      </c>
      <c r="M101" s="351">
        <v>7.45</v>
      </c>
      <c r="CJ101" s="223" t="str">
        <f t="shared" si="3"/>
        <v>DIAMANTE 1Mais de 450 até 500</v>
      </c>
      <c r="CK101" s="223" t="s">
        <v>566</v>
      </c>
      <c r="CL101" s="223" t="s">
        <v>15</v>
      </c>
      <c r="CM101" s="279" t="s">
        <v>757</v>
      </c>
      <c r="CN101" s="279">
        <f t="shared" si="18"/>
        <v>14.63</v>
      </c>
    </row>
    <row r="102" spans="3:92" x14ac:dyDescent="0.25">
      <c r="C102" s="223" t="str">
        <f t="shared" si="23"/>
        <v>INFINITE 1Mais de 100 até 150</v>
      </c>
      <c r="D102" s="324" t="s">
        <v>572</v>
      </c>
      <c r="E102" s="223" t="s">
        <v>8</v>
      </c>
      <c r="F102" s="331">
        <v>9.1</v>
      </c>
      <c r="G102" s="347" t="s">
        <v>743</v>
      </c>
      <c r="H102" s="348">
        <f t="shared" si="24"/>
        <v>32.6</v>
      </c>
      <c r="J102" s="253" t="str">
        <f t="shared" si="22"/>
        <v>INFINITE 1Mais de 100 até 150</v>
      </c>
      <c r="K102" s="324" t="s">
        <v>572</v>
      </c>
      <c r="L102" s="254" t="s">
        <v>8</v>
      </c>
      <c r="M102" s="351">
        <v>9.1</v>
      </c>
      <c r="CJ102" s="223" t="str">
        <f t="shared" si="3"/>
        <v>DIAMANTE 1Mais de 500 até 550</v>
      </c>
      <c r="CK102" s="223" t="s">
        <v>566</v>
      </c>
      <c r="CL102" s="223" t="s">
        <v>125</v>
      </c>
      <c r="CM102" s="279" t="s">
        <v>758</v>
      </c>
      <c r="CN102" s="279">
        <f t="shared" si="18"/>
        <v>15.14</v>
      </c>
    </row>
    <row r="103" spans="3:92" x14ac:dyDescent="0.25">
      <c r="C103" s="223" t="str">
        <f t="shared" si="23"/>
        <v>INFINITE 1Mais de 150 até 200</v>
      </c>
      <c r="D103" s="324" t="s">
        <v>572</v>
      </c>
      <c r="E103" s="223" t="s">
        <v>9</v>
      </c>
      <c r="F103" s="331">
        <v>10.75</v>
      </c>
      <c r="G103" s="347" t="s">
        <v>829</v>
      </c>
      <c r="H103" s="348">
        <f t="shared" si="24"/>
        <v>34.25</v>
      </c>
      <c r="J103" s="253" t="str">
        <f t="shared" si="22"/>
        <v>INFINITE 1Mais de 150 até 200</v>
      </c>
      <c r="K103" s="324" t="s">
        <v>572</v>
      </c>
      <c r="L103" s="254" t="s">
        <v>9</v>
      </c>
      <c r="M103" s="351">
        <v>10.75</v>
      </c>
      <c r="CJ103" s="223" t="str">
        <f t="shared" si="3"/>
        <v>DIAMANTE 1Mais de 550 até 600</v>
      </c>
      <c r="CK103" s="223" t="s">
        <v>566</v>
      </c>
      <c r="CL103" s="223" t="s">
        <v>126</v>
      </c>
      <c r="CM103" s="279" t="s">
        <v>759</v>
      </c>
      <c r="CN103" s="279">
        <f t="shared" si="18"/>
        <v>15.84</v>
      </c>
    </row>
    <row r="104" spans="3:92" ht="25.5" customHeight="1" x14ac:dyDescent="0.25">
      <c r="C104" s="223" t="str">
        <f t="shared" si="23"/>
        <v>INFINITE 1Mais de 200 até 250</v>
      </c>
      <c r="D104" s="324" t="s">
        <v>572</v>
      </c>
      <c r="E104" s="223" t="s">
        <v>10</v>
      </c>
      <c r="F104" s="331">
        <v>12.45</v>
      </c>
      <c r="G104" s="347" t="s">
        <v>830</v>
      </c>
      <c r="H104" s="348">
        <f t="shared" si="24"/>
        <v>35.950000000000003</v>
      </c>
      <c r="J104" s="253" t="str">
        <f t="shared" si="22"/>
        <v>INFINITE 1Mais de 200 até 250</v>
      </c>
      <c r="K104" s="324" t="s">
        <v>572</v>
      </c>
      <c r="L104" s="254" t="s">
        <v>10</v>
      </c>
      <c r="M104" s="351">
        <v>12.45</v>
      </c>
      <c r="CJ104" s="223" t="str">
        <f t="shared" si="3"/>
        <v>DIAMANTE 1Mais de 600 até 650</v>
      </c>
      <c r="CK104" s="223" t="s">
        <v>566</v>
      </c>
      <c r="CL104" s="223" t="s">
        <v>127</v>
      </c>
      <c r="CM104" s="279" t="s">
        <v>760</v>
      </c>
      <c r="CN104" s="279">
        <f t="shared" si="18"/>
        <v>16.439999999999998</v>
      </c>
    </row>
    <row r="105" spans="3:92" x14ac:dyDescent="0.25">
      <c r="C105" s="223" t="str">
        <f t="shared" si="23"/>
        <v>INFINITE 1Mais de 250 até 300</v>
      </c>
      <c r="D105" s="324" t="s">
        <v>572</v>
      </c>
      <c r="E105" s="223" t="s">
        <v>11</v>
      </c>
      <c r="F105" s="331">
        <v>14.2</v>
      </c>
      <c r="G105" s="347" t="s">
        <v>523</v>
      </c>
      <c r="H105" s="348">
        <f t="shared" si="24"/>
        <v>37.700000000000003</v>
      </c>
      <c r="J105" s="253" t="str">
        <f t="shared" si="22"/>
        <v>INFINITE 1Mais de 250 até 300</v>
      </c>
      <c r="K105" s="324" t="s">
        <v>572</v>
      </c>
      <c r="L105" s="254" t="s">
        <v>11</v>
      </c>
      <c r="M105" s="351">
        <v>14.2</v>
      </c>
      <c r="CJ105" s="223" t="str">
        <f t="shared" si="3"/>
        <v>DIAMANTE 1Mais de 650 até 700</v>
      </c>
      <c r="CK105" s="223" t="s">
        <v>566</v>
      </c>
      <c r="CL105" s="223" t="s">
        <v>128</v>
      </c>
      <c r="CM105" s="279" t="s">
        <v>761</v>
      </c>
      <c r="CN105" s="279">
        <f t="shared" si="18"/>
        <v>16.950000000000003</v>
      </c>
    </row>
    <row r="106" spans="3:92" x14ac:dyDescent="0.25">
      <c r="C106" s="223" t="str">
        <f t="shared" si="23"/>
        <v>INFINITE 1Mais de 300 até 350</v>
      </c>
      <c r="D106" s="324" t="s">
        <v>572</v>
      </c>
      <c r="E106" s="223" t="s">
        <v>12</v>
      </c>
      <c r="F106" s="331">
        <v>15.9</v>
      </c>
      <c r="G106" s="347" t="s">
        <v>537</v>
      </c>
      <c r="H106" s="348">
        <f t="shared" si="24"/>
        <v>39.4</v>
      </c>
      <c r="J106" s="253" t="str">
        <f t="shared" si="22"/>
        <v>INFINITE 1Mais de 300 até 350</v>
      </c>
      <c r="K106" s="324" t="s">
        <v>572</v>
      </c>
      <c r="L106" s="254" t="s">
        <v>12</v>
      </c>
      <c r="M106" s="351">
        <v>15.9</v>
      </c>
      <c r="CJ106" s="223" t="str">
        <f t="shared" si="3"/>
        <v>DIAMANTE 1Mais de 700 até 750</v>
      </c>
      <c r="CK106" s="223" t="s">
        <v>566</v>
      </c>
      <c r="CL106" s="223" t="s">
        <v>129</v>
      </c>
      <c r="CM106" s="279" t="s">
        <v>762</v>
      </c>
      <c r="CN106" s="279">
        <f t="shared" si="18"/>
        <v>17.55</v>
      </c>
    </row>
    <row r="107" spans="3:92" x14ac:dyDescent="0.25">
      <c r="C107" s="223" t="str">
        <f t="shared" si="23"/>
        <v>INFINITE 1Mais de 350 até 400</v>
      </c>
      <c r="D107" s="324" t="s">
        <v>572</v>
      </c>
      <c r="E107" s="223" t="s">
        <v>13</v>
      </c>
      <c r="F107" s="331">
        <v>17.55</v>
      </c>
      <c r="G107" s="347" t="s">
        <v>831</v>
      </c>
      <c r="H107" s="348">
        <f t="shared" si="24"/>
        <v>41.05</v>
      </c>
      <c r="J107" s="253" t="str">
        <f t="shared" si="22"/>
        <v>INFINITE 1Mais de 350 até 400</v>
      </c>
      <c r="K107" s="324" t="s">
        <v>572</v>
      </c>
      <c r="L107" s="254" t="s">
        <v>13</v>
      </c>
      <c r="M107" s="351">
        <v>17.55</v>
      </c>
      <c r="CJ107" s="223" t="str">
        <f t="shared" si="3"/>
        <v>DIAMANTE 1Mais de 750 até 800</v>
      </c>
      <c r="CK107" s="223" t="s">
        <v>566</v>
      </c>
      <c r="CL107" s="223" t="s">
        <v>130</v>
      </c>
      <c r="CM107" s="279" t="s">
        <v>763</v>
      </c>
      <c r="CN107" s="279">
        <f t="shared" si="18"/>
        <v>18.170000000000002</v>
      </c>
    </row>
    <row r="108" spans="3:92" x14ac:dyDescent="0.25">
      <c r="C108" s="223" t="str">
        <f t="shared" si="23"/>
        <v>INFINITE 1Mais de 400 até 450</v>
      </c>
      <c r="D108" s="324" t="s">
        <v>572</v>
      </c>
      <c r="E108" s="223" t="s">
        <v>14</v>
      </c>
      <c r="F108" s="331">
        <v>19.2</v>
      </c>
      <c r="G108" s="347" t="s">
        <v>832</v>
      </c>
      <c r="H108" s="348">
        <f t="shared" si="24"/>
        <v>42.7</v>
      </c>
      <c r="J108" s="253" t="str">
        <f t="shared" si="22"/>
        <v>INFINITE 1Mais de 400 até 450</v>
      </c>
      <c r="K108" s="324" t="s">
        <v>572</v>
      </c>
      <c r="L108" s="254" t="s">
        <v>14</v>
      </c>
      <c r="M108" s="351">
        <v>19.2</v>
      </c>
      <c r="CJ108" s="223" t="str">
        <f t="shared" si="3"/>
        <v>DIAMANTE 1Mais de 800 até 850</v>
      </c>
      <c r="CK108" s="223" t="s">
        <v>566</v>
      </c>
      <c r="CL108" s="223" t="s">
        <v>131</v>
      </c>
      <c r="CM108" s="279" t="s">
        <v>764</v>
      </c>
      <c r="CN108" s="279">
        <f t="shared" si="18"/>
        <v>18.810000000000002</v>
      </c>
    </row>
    <row r="109" spans="3:92" ht="15.75" thickBot="1" x14ac:dyDescent="0.3">
      <c r="C109" s="223" t="str">
        <f>CONCATENATE(D109,E109)</f>
        <v>INFINITE 1Mais de 450 até 500</v>
      </c>
      <c r="D109" s="324" t="s">
        <v>572</v>
      </c>
      <c r="E109" s="223" t="s">
        <v>15</v>
      </c>
      <c r="F109" s="332">
        <v>20.85</v>
      </c>
      <c r="G109" s="347" t="s">
        <v>833</v>
      </c>
      <c r="H109" s="348">
        <f t="shared" si="24"/>
        <v>44.35</v>
      </c>
      <c r="J109" s="253" t="str">
        <f t="shared" si="22"/>
        <v>INFINITE 1Mais de 450 até 500</v>
      </c>
      <c r="K109" s="324" t="s">
        <v>572</v>
      </c>
      <c r="L109" s="254" t="s">
        <v>15</v>
      </c>
      <c r="M109" s="352">
        <v>20.85</v>
      </c>
      <c r="CJ109" s="223" t="str">
        <f t="shared" si="3"/>
        <v>DIAMANTE 1Mais de 850 até 900</v>
      </c>
      <c r="CK109" s="223" t="s">
        <v>566</v>
      </c>
      <c r="CL109" s="223" t="s">
        <v>132</v>
      </c>
      <c r="CM109" s="279" t="s">
        <v>765</v>
      </c>
      <c r="CN109" s="279">
        <f t="shared" si="18"/>
        <v>19.57</v>
      </c>
    </row>
    <row r="110" spans="3:92" ht="15.75" thickBot="1" x14ac:dyDescent="0.3">
      <c r="C110" s="235"/>
      <c r="D110" s="235" t="s">
        <v>406</v>
      </c>
      <c r="E110" s="235" t="s">
        <v>23</v>
      </c>
      <c r="F110" s="235" t="s">
        <v>20</v>
      </c>
      <c r="G110" s="236" t="s">
        <v>21</v>
      </c>
      <c r="H110" s="236" t="s">
        <v>22</v>
      </c>
      <c r="J110" s="223"/>
      <c r="K110" s="235" t="s">
        <v>406</v>
      </c>
      <c r="L110" s="254"/>
      <c r="M110" s="350"/>
      <c r="CJ110" s="223" t="str">
        <f t="shared" si="3"/>
        <v>DIAMANTE 1Mais de 900 até 950</v>
      </c>
      <c r="CK110" s="223" t="s">
        <v>566</v>
      </c>
      <c r="CL110" s="223" t="s">
        <v>133</v>
      </c>
      <c r="CM110" s="279" t="s">
        <v>766</v>
      </c>
      <c r="CN110" s="279">
        <f t="shared" si="18"/>
        <v>20.130000000000003</v>
      </c>
    </row>
    <row r="111" spans="3:92" x14ac:dyDescent="0.25">
      <c r="C111" s="223" t="str">
        <f t="shared" ref="C111:C120" si="25">CONCATENATE(D111,E111)</f>
        <v>INFINITE 2Até 20</v>
      </c>
      <c r="D111" s="324" t="s">
        <v>573</v>
      </c>
      <c r="E111" s="223" t="s">
        <v>17</v>
      </c>
      <c r="F111" s="330">
        <v>3.85</v>
      </c>
      <c r="G111" s="347" t="s">
        <v>488</v>
      </c>
      <c r="H111" s="348">
        <f>G111+11.75</f>
        <v>27.35</v>
      </c>
      <c r="J111" s="253" t="str">
        <f t="shared" ref="J111:J133" si="26">CONCATENATE(K111,L111)</f>
        <v>INFINITE 2Até 20</v>
      </c>
      <c r="K111" s="324" t="s">
        <v>573</v>
      </c>
      <c r="L111" s="254" t="s">
        <v>17</v>
      </c>
      <c r="M111" s="350">
        <v>3.85</v>
      </c>
      <c r="CJ111" s="223" t="str">
        <f t="shared" si="3"/>
        <v>DIAMANTE 1Mais de 950 até 1000</v>
      </c>
      <c r="CK111" s="223" t="s">
        <v>566</v>
      </c>
      <c r="CL111" s="223" t="s">
        <v>134</v>
      </c>
      <c r="CM111" s="279" t="s">
        <v>767</v>
      </c>
      <c r="CN111" s="279">
        <f t="shared" si="18"/>
        <v>20.68</v>
      </c>
    </row>
    <row r="112" spans="3:92" x14ac:dyDescent="0.25">
      <c r="C112" s="223" t="str">
        <f t="shared" si="25"/>
        <v>INFINITE 2Mais de 20 até 50</v>
      </c>
      <c r="D112" s="324" t="s">
        <v>573</v>
      </c>
      <c r="E112" s="223" t="s">
        <v>18</v>
      </c>
      <c r="F112" s="331">
        <v>5.4</v>
      </c>
      <c r="G112" s="347" t="s">
        <v>828</v>
      </c>
      <c r="H112" s="348">
        <f t="shared" ref="H112:H121" si="27">G112+11.75</f>
        <v>28.9</v>
      </c>
      <c r="J112" s="253" t="str">
        <f t="shared" si="26"/>
        <v>INFINITE 2Mais de 20 até 50</v>
      </c>
      <c r="K112" s="324" t="s">
        <v>573</v>
      </c>
      <c r="L112" s="254" t="s">
        <v>18</v>
      </c>
      <c r="M112" s="351">
        <v>5.4</v>
      </c>
      <c r="CJ112" s="223" t="str">
        <f t="shared" ref="CJ112:CJ285" si="28">CONCATENATE(CK112,CL112)</f>
        <v>DIAMANTE 1kg ou fração adicional até 10 Kg</v>
      </c>
      <c r="CK112" s="223" t="s">
        <v>566</v>
      </c>
      <c r="CL112" s="223" t="s">
        <v>135</v>
      </c>
      <c r="CM112" s="279" t="s">
        <v>768</v>
      </c>
      <c r="CN112" s="279">
        <f t="shared" si="18"/>
        <v>11.86</v>
      </c>
    </row>
    <row r="113" spans="3:92" x14ac:dyDescent="0.25">
      <c r="C113" s="223" t="str">
        <f t="shared" si="25"/>
        <v>INFINITE 2Mais de 50 até 100</v>
      </c>
      <c r="D113" s="324" t="s">
        <v>573</v>
      </c>
      <c r="E113" s="223" t="s">
        <v>19</v>
      </c>
      <c r="F113" s="331">
        <v>7.45</v>
      </c>
      <c r="G113" s="347" t="s">
        <v>739</v>
      </c>
      <c r="H113" s="348">
        <f t="shared" si="27"/>
        <v>30.95</v>
      </c>
      <c r="J113" s="253" t="str">
        <f t="shared" si="26"/>
        <v>INFINITE 2Mais de 50 até 100</v>
      </c>
      <c r="K113" s="324" t="s">
        <v>573</v>
      </c>
      <c r="L113" s="254" t="s">
        <v>19</v>
      </c>
      <c r="M113" s="351">
        <v>7.45</v>
      </c>
      <c r="CJ113" s="223" t="str">
        <f t="shared" si="28"/>
        <v>DIAMANTE 2Até 20</v>
      </c>
      <c r="CK113" s="223" t="s">
        <v>567</v>
      </c>
      <c r="CL113" s="223" t="s">
        <v>17</v>
      </c>
      <c r="CM113" s="279" t="s">
        <v>807</v>
      </c>
      <c r="CN113" s="279">
        <f t="shared" si="18"/>
        <v>7.5</v>
      </c>
    </row>
    <row r="114" spans="3:92" x14ac:dyDescent="0.25">
      <c r="C114" s="223" t="str">
        <f t="shared" si="25"/>
        <v>INFINITE 2Mais de 100 até 150</v>
      </c>
      <c r="D114" s="324" t="s">
        <v>573</v>
      </c>
      <c r="E114" s="223" t="s">
        <v>8</v>
      </c>
      <c r="F114" s="331">
        <v>9.1</v>
      </c>
      <c r="G114" s="347" t="s">
        <v>743</v>
      </c>
      <c r="H114" s="348">
        <f t="shared" si="27"/>
        <v>32.6</v>
      </c>
      <c r="J114" s="253" t="str">
        <f t="shared" si="26"/>
        <v>INFINITE 2Mais de 100 até 150</v>
      </c>
      <c r="K114" s="324" t="s">
        <v>573</v>
      </c>
      <c r="L114" s="254" t="s">
        <v>8</v>
      </c>
      <c r="M114" s="351">
        <v>9.1</v>
      </c>
      <c r="CJ114" s="223" t="str">
        <f t="shared" si="28"/>
        <v>DIAMANTE 2Mais de 20 até 50</v>
      </c>
      <c r="CK114" s="223" t="s">
        <v>567</v>
      </c>
      <c r="CL114" s="223" t="s">
        <v>18</v>
      </c>
      <c r="CM114" s="279" t="s">
        <v>808</v>
      </c>
      <c r="CN114" s="279">
        <f t="shared" si="18"/>
        <v>8.25</v>
      </c>
    </row>
    <row r="115" spans="3:92" x14ac:dyDescent="0.25">
      <c r="C115" s="223" t="str">
        <f t="shared" si="25"/>
        <v>INFINITE 2Mais de 150 até 200</v>
      </c>
      <c r="D115" s="324" t="s">
        <v>573</v>
      </c>
      <c r="E115" s="223" t="s">
        <v>9</v>
      </c>
      <c r="F115" s="331">
        <v>10.75</v>
      </c>
      <c r="G115" s="347" t="s">
        <v>829</v>
      </c>
      <c r="H115" s="348">
        <f t="shared" si="27"/>
        <v>34.25</v>
      </c>
      <c r="J115" s="253" t="str">
        <f t="shared" si="26"/>
        <v>INFINITE 2Mais de 150 até 200</v>
      </c>
      <c r="K115" s="324" t="s">
        <v>573</v>
      </c>
      <c r="L115" s="254" t="s">
        <v>9</v>
      </c>
      <c r="M115" s="351">
        <v>10.75</v>
      </c>
      <c r="CJ115" s="223" t="str">
        <f t="shared" si="28"/>
        <v>DIAMANTE 2Mais de 50 até 100</v>
      </c>
      <c r="CK115" s="223" t="s">
        <v>567</v>
      </c>
      <c r="CL115" s="223" t="s">
        <v>19</v>
      </c>
      <c r="CM115" s="279" t="s">
        <v>809</v>
      </c>
      <c r="CN115" s="279">
        <f t="shared" si="18"/>
        <v>8.9400000000000013</v>
      </c>
    </row>
    <row r="116" spans="3:92" x14ac:dyDescent="0.25">
      <c r="C116" s="223" t="str">
        <f t="shared" si="25"/>
        <v>INFINITE 2Mais de 200 até 250</v>
      </c>
      <c r="D116" s="324" t="s">
        <v>573</v>
      </c>
      <c r="E116" s="223" t="s">
        <v>10</v>
      </c>
      <c r="F116" s="331">
        <v>12.45</v>
      </c>
      <c r="G116" s="347" t="s">
        <v>830</v>
      </c>
      <c r="H116" s="348">
        <f t="shared" si="27"/>
        <v>35.950000000000003</v>
      </c>
      <c r="J116" s="253" t="str">
        <f t="shared" si="26"/>
        <v>INFINITE 2Mais de 200 até 250</v>
      </c>
      <c r="K116" s="324" t="s">
        <v>573</v>
      </c>
      <c r="L116" s="254" t="s">
        <v>10</v>
      </c>
      <c r="M116" s="351">
        <v>12.45</v>
      </c>
      <c r="CJ116" s="223" t="str">
        <f t="shared" si="28"/>
        <v>DIAMANTE 2Mais de 100 até 150</v>
      </c>
      <c r="CK116" s="223" t="s">
        <v>567</v>
      </c>
      <c r="CL116" s="223" t="s">
        <v>8</v>
      </c>
      <c r="CM116" s="279" t="s">
        <v>452</v>
      </c>
      <c r="CN116" s="279">
        <f t="shared" si="18"/>
        <v>9.6000000000000014</v>
      </c>
    </row>
    <row r="117" spans="3:92" x14ac:dyDescent="0.25">
      <c r="C117" s="223" t="str">
        <f t="shared" si="25"/>
        <v>INFINITE 2Mais de 250 até 300</v>
      </c>
      <c r="D117" s="324" t="s">
        <v>573</v>
      </c>
      <c r="E117" s="223" t="s">
        <v>11</v>
      </c>
      <c r="F117" s="331">
        <v>14.2</v>
      </c>
      <c r="G117" s="347" t="s">
        <v>523</v>
      </c>
      <c r="H117" s="348">
        <f t="shared" si="27"/>
        <v>37.700000000000003</v>
      </c>
      <c r="J117" s="253" t="str">
        <f t="shared" si="26"/>
        <v>INFINITE 2Mais de 250 até 300</v>
      </c>
      <c r="K117" s="324" t="s">
        <v>573</v>
      </c>
      <c r="L117" s="254" t="s">
        <v>11</v>
      </c>
      <c r="M117" s="351">
        <v>14.2</v>
      </c>
      <c r="CJ117" s="223" t="str">
        <f t="shared" si="28"/>
        <v>DIAMANTE 2Mais de 150 até 200</v>
      </c>
      <c r="CK117" s="223" t="s">
        <v>567</v>
      </c>
      <c r="CL117" s="223" t="s">
        <v>9</v>
      </c>
      <c r="CM117" s="279" t="s">
        <v>810</v>
      </c>
      <c r="CN117" s="279">
        <f t="shared" si="18"/>
        <v>10.350000000000001</v>
      </c>
    </row>
    <row r="118" spans="3:92" x14ac:dyDescent="0.25">
      <c r="C118" s="223" t="str">
        <f t="shared" si="25"/>
        <v>INFINITE 2Mais de 300 até 350</v>
      </c>
      <c r="D118" s="324" t="s">
        <v>573</v>
      </c>
      <c r="E118" s="223" t="s">
        <v>12</v>
      </c>
      <c r="F118" s="331">
        <v>15.9</v>
      </c>
      <c r="G118" s="347" t="s">
        <v>537</v>
      </c>
      <c r="H118" s="348">
        <f t="shared" si="27"/>
        <v>39.4</v>
      </c>
      <c r="J118" s="253" t="str">
        <f t="shared" si="26"/>
        <v>INFINITE 2Mais de 300 até 350</v>
      </c>
      <c r="K118" s="324" t="s">
        <v>573</v>
      </c>
      <c r="L118" s="254" t="s">
        <v>12</v>
      </c>
      <c r="M118" s="351">
        <v>15.9</v>
      </c>
      <c r="CJ118" s="223" t="str">
        <f t="shared" si="28"/>
        <v>DIAMANTE 2Mais de 200 até 250</v>
      </c>
      <c r="CK118" s="223" t="s">
        <v>567</v>
      </c>
      <c r="CL118" s="223" t="s">
        <v>10</v>
      </c>
      <c r="CM118" s="279" t="s">
        <v>811</v>
      </c>
      <c r="CN118" s="279">
        <f t="shared" si="18"/>
        <v>10.940000000000001</v>
      </c>
    </row>
    <row r="119" spans="3:92" x14ac:dyDescent="0.25">
      <c r="C119" s="223" t="str">
        <f t="shared" si="25"/>
        <v>INFINITE 2Mais de 350 até 400</v>
      </c>
      <c r="D119" s="324" t="s">
        <v>573</v>
      </c>
      <c r="E119" s="223" t="s">
        <v>13</v>
      </c>
      <c r="F119" s="331">
        <v>17.55</v>
      </c>
      <c r="G119" s="347" t="s">
        <v>831</v>
      </c>
      <c r="H119" s="348">
        <f t="shared" si="27"/>
        <v>41.05</v>
      </c>
      <c r="J119" s="253" t="str">
        <f t="shared" si="26"/>
        <v>INFINITE 2Mais de 350 até 400</v>
      </c>
      <c r="K119" s="324" t="s">
        <v>573</v>
      </c>
      <c r="L119" s="254" t="s">
        <v>13</v>
      </c>
      <c r="M119" s="351">
        <v>17.55</v>
      </c>
      <c r="CJ119" s="223" t="str">
        <f t="shared" si="28"/>
        <v>DIAMANTE 2Mais de 250 até 300</v>
      </c>
      <c r="CK119" s="223" t="s">
        <v>567</v>
      </c>
      <c r="CL119" s="223" t="s">
        <v>11</v>
      </c>
      <c r="CM119" s="279" t="s">
        <v>812</v>
      </c>
      <c r="CN119" s="279">
        <f t="shared" si="18"/>
        <v>11.7</v>
      </c>
    </row>
    <row r="120" spans="3:92" x14ac:dyDescent="0.25">
      <c r="C120" s="223" t="str">
        <f t="shared" si="25"/>
        <v>INFINITE 2Mais de 400 até 450</v>
      </c>
      <c r="D120" s="324" t="s">
        <v>573</v>
      </c>
      <c r="E120" s="223" t="s">
        <v>14</v>
      </c>
      <c r="F120" s="331">
        <v>19.2</v>
      </c>
      <c r="G120" s="347" t="s">
        <v>832</v>
      </c>
      <c r="H120" s="348">
        <f t="shared" si="27"/>
        <v>42.7</v>
      </c>
      <c r="J120" s="253" t="str">
        <f t="shared" si="26"/>
        <v>INFINITE 2Mais de 400 até 450</v>
      </c>
      <c r="K120" s="324" t="s">
        <v>573</v>
      </c>
      <c r="L120" s="254" t="s">
        <v>14</v>
      </c>
      <c r="M120" s="351">
        <v>19.2</v>
      </c>
      <c r="CJ120" s="223" t="str">
        <f t="shared" si="28"/>
        <v>DIAMANTE 2Mais de 300 até 350</v>
      </c>
      <c r="CK120" s="223" t="s">
        <v>567</v>
      </c>
      <c r="CL120" s="223" t="s">
        <v>12</v>
      </c>
      <c r="CM120" s="279" t="s">
        <v>608</v>
      </c>
      <c r="CN120" s="279">
        <f t="shared" si="18"/>
        <v>12.34</v>
      </c>
    </row>
    <row r="121" spans="3:92" ht="15.75" thickBot="1" x14ac:dyDescent="0.3">
      <c r="C121" s="223" t="str">
        <f>CONCATENATE(D121,E121)</f>
        <v>INFINITE 2Mais de 450 até 500</v>
      </c>
      <c r="D121" s="324" t="s">
        <v>573</v>
      </c>
      <c r="E121" s="223" t="s">
        <v>15</v>
      </c>
      <c r="F121" s="332">
        <v>20.85</v>
      </c>
      <c r="G121" s="347" t="s">
        <v>833</v>
      </c>
      <c r="H121" s="348">
        <f t="shared" si="27"/>
        <v>44.35</v>
      </c>
      <c r="J121" s="253" t="str">
        <f t="shared" si="26"/>
        <v>INFINITE 2Mais de 450 até 500</v>
      </c>
      <c r="K121" s="324" t="s">
        <v>573</v>
      </c>
      <c r="L121" s="254" t="s">
        <v>15</v>
      </c>
      <c r="M121" s="352">
        <v>20.85</v>
      </c>
      <c r="CJ121" s="223" t="str">
        <f t="shared" si="28"/>
        <v>DIAMANTE 2Mais de 350 até 400</v>
      </c>
      <c r="CK121" s="223" t="s">
        <v>567</v>
      </c>
      <c r="CL121" s="223" t="s">
        <v>13</v>
      </c>
      <c r="CM121" s="279" t="s">
        <v>813</v>
      </c>
      <c r="CN121" s="279">
        <f t="shared" si="18"/>
        <v>13.09</v>
      </c>
    </row>
    <row r="122" spans="3:92" ht="26.25" customHeight="1" thickBot="1" x14ac:dyDescent="0.3">
      <c r="C122" s="235"/>
      <c r="D122" s="235" t="s">
        <v>406</v>
      </c>
      <c r="E122" s="235" t="s">
        <v>23</v>
      </c>
      <c r="F122" s="235" t="s">
        <v>20</v>
      </c>
      <c r="G122" s="236" t="s">
        <v>21</v>
      </c>
      <c r="H122" s="236" t="s">
        <v>22</v>
      </c>
      <c r="J122" s="253" t="str">
        <f t="shared" si="26"/>
        <v>PACOTEPeso (g)</v>
      </c>
      <c r="K122" s="324" t="s">
        <v>406</v>
      </c>
      <c r="L122" s="263" t="s">
        <v>23</v>
      </c>
      <c r="M122" s="330"/>
      <c r="CJ122" s="223" t="str">
        <f t="shared" si="28"/>
        <v>DIAMANTE 2Mais de 400 até 450</v>
      </c>
      <c r="CK122" s="223" t="s">
        <v>567</v>
      </c>
      <c r="CL122" s="223" t="s">
        <v>14</v>
      </c>
      <c r="CM122" s="279" t="s">
        <v>814</v>
      </c>
      <c r="CN122" s="279">
        <f t="shared" si="18"/>
        <v>13.79</v>
      </c>
    </row>
    <row r="123" spans="3:92" x14ac:dyDescent="0.25">
      <c r="C123" s="223" t="str">
        <f t="shared" ref="C123:C132" si="29">CONCATENATE(D123,E123)</f>
        <v>INFINITE 3Até 20</v>
      </c>
      <c r="D123" s="324" t="s">
        <v>574</v>
      </c>
      <c r="E123" s="223" t="s">
        <v>17</v>
      </c>
      <c r="F123" s="330">
        <v>3.85</v>
      </c>
      <c r="G123" s="347" t="s">
        <v>488</v>
      </c>
      <c r="H123" s="348">
        <f>G123+11.75</f>
        <v>27.35</v>
      </c>
      <c r="J123" s="253" t="str">
        <f t="shared" si="26"/>
        <v>INFINITE 3Até 20</v>
      </c>
      <c r="K123" s="324" t="s">
        <v>574</v>
      </c>
      <c r="L123" s="254" t="s">
        <v>17</v>
      </c>
      <c r="M123" s="330">
        <v>3.85</v>
      </c>
      <c r="CJ123" s="223" t="str">
        <f t="shared" si="28"/>
        <v>DIAMANTE 2Mais de 450 até 500</v>
      </c>
      <c r="CK123" s="223" t="s">
        <v>567</v>
      </c>
      <c r="CL123" s="223" t="s">
        <v>15</v>
      </c>
      <c r="CM123" s="279" t="s">
        <v>815</v>
      </c>
      <c r="CN123" s="279">
        <f t="shared" si="18"/>
        <v>14.540000000000001</v>
      </c>
    </row>
    <row r="124" spans="3:92" x14ac:dyDescent="0.25">
      <c r="C124" s="223" t="str">
        <f t="shared" si="29"/>
        <v>INFINITE 3Mais de 20 até 50</v>
      </c>
      <c r="D124" s="324" t="s">
        <v>574</v>
      </c>
      <c r="E124" s="223" t="s">
        <v>18</v>
      </c>
      <c r="F124" s="331">
        <v>5.4</v>
      </c>
      <c r="G124" s="347" t="s">
        <v>828</v>
      </c>
      <c r="H124" s="348">
        <f t="shared" ref="H124:H133" si="30">G124+11.75</f>
        <v>28.9</v>
      </c>
      <c r="J124" s="253" t="str">
        <f t="shared" si="26"/>
        <v>INFINITE 3Mais de 20 até 50</v>
      </c>
      <c r="K124" s="324" t="s">
        <v>574</v>
      </c>
      <c r="L124" s="254" t="s">
        <v>18</v>
      </c>
      <c r="M124" s="331">
        <v>5.4</v>
      </c>
      <c r="CJ124" s="223" t="str">
        <f t="shared" si="28"/>
        <v>DIAMANTE 2Mais de 500 até 550</v>
      </c>
      <c r="CK124" s="223" t="s">
        <v>567</v>
      </c>
      <c r="CL124" s="223" t="s">
        <v>125</v>
      </c>
      <c r="CM124" s="279" t="s">
        <v>816</v>
      </c>
      <c r="CN124" s="279">
        <f t="shared" si="18"/>
        <v>15.040000000000001</v>
      </c>
    </row>
    <row r="125" spans="3:92" ht="25.5" customHeight="1" x14ac:dyDescent="0.25">
      <c r="C125" s="223" t="str">
        <f t="shared" si="29"/>
        <v>INFINITE 3Mais de 50 até 100</v>
      </c>
      <c r="D125" s="324" t="s">
        <v>574</v>
      </c>
      <c r="E125" s="223" t="s">
        <v>19</v>
      </c>
      <c r="F125" s="331">
        <v>7.45</v>
      </c>
      <c r="G125" s="347" t="s">
        <v>739</v>
      </c>
      <c r="H125" s="348">
        <f t="shared" si="30"/>
        <v>30.95</v>
      </c>
      <c r="J125" s="253" t="str">
        <f t="shared" si="26"/>
        <v>INFINITE 3Mais de 50 até 100</v>
      </c>
      <c r="K125" s="324" t="s">
        <v>574</v>
      </c>
      <c r="L125" s="254" t="s">
        <v>19</v>
      </c>
      <c r="M125" s="331">
        <v>7.45</v>
      </c>
      <c r="CJ125" s="223" t="str">
        <f t="shared" si="28"/>
        <v>DIAMANTE 2Mais de 550 até 600</v>
      </c>
      <c r="CK125" s="223" t="s">
        <v>567</v>
      </c>
      <c r="CL125" s="223" t="s">
        <v>126</v>
      </c>
      <c r="CM125" s="279" t="s">
        <v>817</v>
      </c>
      <c r="CN125" s="279">
        <f t="shared" si="18"/>
        <v>15.73</v>
      </c>
    </row>
    <row r="126" spans="3:92" x14ac:dyDescent="0.25">
      <c r="C126" s="223" t="str">
        <f t="shared" si="29"/>
        <v>INFINITE 3Mais de 100 até 150</v>
      </c>
      <c r="D126" s="324" t="s">
        <v>574</v>
      </c>
      <c r="E126" s="223" t="s">
        <v>8</v>
      </c>
      <c r="F126" s="331">
        <v>9.1</v>
      </c>
      <c r="G126" s="347" t="s">
        <v>743</v>
      </c>
      <c r="H126" s="348">
        <f t="shared" si="30"/>
        <v>32.6</v>
      </c>
      <c r="J126" s="253" t="str">
        <f t="shared" si="26"/>
        <v>INFINITE 3Mais de 100 até 150</v>
      </c>
      <c r="K126" s="324" t="s">
        <v>574</v>
      </c>
      <c r="L126" s="254" t="s">
        <v>8</v>
      </c>
      <c r="M126" s="331">
        <v>9.1</v>
      </c>
      <c r="CJ126" s="223" t="str">
        <f t="shared" si="28"/>
        <v>DIAMANTE 2Mais de 600 até 650</v>
      </c>
      <c r="CK126" s="223" t="s">
        <v>567</v>
      </c>
      <c r="CL126" s="223" t="s">
        <v>127</v>
      </c>
      <c r="CM126" s="279" t="s">
        <v>818</v>
      </c>
      <c r="CN126" s="279">
        <f t="shared" si="18"/>
        <v>16.329999999999998</v>
      </c>
    </row>
    <row r="127" spans="3:92" x14ac:dyDescent="0.25">
      <c r="C127" s="223" t="str">
        <f t="shared" si="29"/>
        <v>INFINITE 3Mais de 150 até 200</v>
      </c>
      <c r="D127" s="324" t="s">
        <v>574</v>
      </c>
      <c r="E127" s="223" t="s">
        <v>9</v>
      </c>
      <c r="F127" s="331">
        <v>10.75</v>
      </c>
      <c r="G127" s="347" t="s">
        <v>829</v>
      </c>
      <c r="H127" s="348">
        <f t="shared" si="30"/>
        <v>34.25</v>
      </c>
      <c r="J127" s="253" t="str">
        <f t="shared" si="26"/>
        <v>INFINITE 3Mais de 150 até 200</v>
      </c>
      <c r="K127" s="324" t="s">
        <v>574</v>
      </c>
      <c r="L127" s="254" t="s">
        <v>9</v>
      </c>
      <c r="M127" s="331">
        <v>10.75</v>
      </c>
      <c r="CJ127" s="223" t="str">
        <f t="shared" si="28"/>
        <v>DIAMANTE 2Mais de 650 até 700</v>
      </c>
      <c r="CK127" s="223" t="s">
        <v>567</v>
      </c>
      <c r="CL127" s="223" t="s">
        <v>128</v>
      </c>
      <c r="CM127" s="279" t="s">
        <v>819</v>
      </c>
      <c r="CN127" s="279">
        <f t="shared" si="18"/>
        <v>16.829999999999998</v>
      </c>
    </row>
    <row r="128" spans="3:92" x14ac:dyDescent="0.25">
      <c r="C128" s="223" t="str">
        <f t="shared" si="29"/>
        <v>INFINITE 3Mais de 200 até 250</v>
      </c>
      <c r="D128" s="324" t="s">
        <v>574</v>
      </c>
      <c r="E128" s="223" t="s">
        <v>10</v>
      </c>
      <c r="F128" s="331">
        <v>12.45</v>
      </c>
      <c r="G128" s="347" t="s">
        <v>830</v>
      </c>
      <c r="H128" s="348">
        <f t="shared" si="30"/>
        <v>35.950000000000003</v>
      </c>
      <c r="J128" s="253" t="str">
        <f t="shared" si="26"/>
        <v>INFINITE 3Mais de 200 até 250</v>
      </c>
      <c r="K128" s="324" t="s">
        <v>574</v>
      </c>
      <c r="L128" s="254" t="s">
        <v>10</v>
      </c>
      <c r="M128" s="331">
        <v>12.45</v>
      </c>
      <c r="CJ128" s="223" t="str">
        <f t="shared" si="28"/>
        <v>DIAMANTE 2Mais de 700 até 750</v>
      </c>
      <c r="CK128" s="223" t="s">
        <v>567</v>
      </c>
      <c r="CL128" s="223" t="s">
        <v>129</v>
      </c>
      <c r="CM128" s="279" t="s">
        <v>820</v>
      </c>
      <c r="CN128" s="279">
        <f t="shared" si="18"/>
        <v>17.43</v>
      </c>
    </row>
    <row r="129" spans="3:92" x14ac:dyDescent="0.25">
      <c r="C129" s="223" t="str">
        <f t="shared" si="29"/>
        <v>INFINITE 3Mais de 250 até 300</v>
      </c>
      <c r="D129" s="324" t="s">
        <v>574</v>
      </c>
      <c r="E129" s="223" t="s">
        <v>11</v>
      </c>
      <c r="F129" s="331">
        <v>14.2</v>
      </c>
      <c r="G129" s="347" t="s">
        <v>523</v>
      </c>
      <c r="H129" s="348">
        <f t="shared" si="30"/>
        <v>37.700000000000003</v>
      </c>
      <c r="J129" s="253" t="str">
        <f t="shared" si="26"/>
        <v>INFINITE 3Mais de 250 até 300</v>
      </c>
      <c r="K129" s="324" t="s">
        <v>574</v>
      </c>
      <c r="L129" s="254" t="s">
        <v>11</v>
      </c>
      <c r="M129" s="331">
        <v>14.2</v>
      </c>
      <c r="CJ129" s="223" t="str">
        <f t="shared" si="28"/>
        <v>DIAMANTE 2Mais de 750 até 800</v>
      </c>
      <c r="CK129" s="223" t="s">
        <v>567</v>
      </c>
      <c r="CL129" s="223" t="s">
        <v>130</v>
      </c>
      <c r="CM129" s="279" t="s">
        <v>597</v>
      </c>
      <c r="CN129" s="279">
        <f t="shared" si="18"/>
        <v>18.04</v>
      </c>
    </row>
    <row r="130" spans="3:92" x14ac:dyDescent="0.25">
      <c r="C130" s="223" t="str">
        <f t="shared" si="29"/>
        <v>INFINITE 3Mais de 300 até 350</v>
      </c>
      <c r="D130" s="324" t="s">
        <v>574</v>
      </c>
      <c r="E130" s="223" t="s">
        <v>12</v>
      </c>
      <c r="F130" s="331">
        <v>15.9</v>
      </c>
      <c r="G130" s="347" t="s">
        <v>537</v>
      </c>
      <c r="H130" s="348">
        <f t="shared" si="30"/>
        <v>39.4</v>
      </c>
      <c r="J130" s="253" t="str">
        <f t="shared" si="26"/>
        <v>INFINITE 3Mais de 300 até 350</v>
      </c>
      <c r="K130" s="324" t="s">
        <v>574</v>
      </c>
      <c r="L130" s="254" t="s">
        <v>12</v>
      </c>
      <c r="M130" s="331">
        <v>15.9</v>
      </c>
      <c r="CJ130" s="223" t="str">
        <f t="shared" si="28"/>
        <v>DIAMANTE 2Mais de 800 até 850</v>
      </c>
      <c r="CK130" s="223" t="s">
        <v>567</v>
      </c>
      <c r="CL130" s="223" t="s">
        <v>131</v>
      </c>
      <c r="CM130" s="279" t="s">
        <v>598</v>
      </c>
      <c r="CN130" s="279">
        <f t="shared" si="18"/>
        <v>18.68</v>
      </c>
    </row>
    <row r="131" spans="3:92" x14ac:dyDescent="0.25">
      <c r="C131" s="223" t="str">
        <f t="shared" si="29"/>
        <v>INFINITE 3Mais de 350 até 400</v>
      </c>
      <c r="D131" s="324" t="s">
        <v>574</v>
      </c>
      <c r="E131" s="223" t="s">
        <v>13</v>
      </c>
      <c r="F131" s="331">
        <v>17.55</v>
      </c>
      <c r="G131" s="347" t="s">
        <v>831</v>
      </c>
      <c r="H131" s="348">
        <f t="shared" si="30"/>
        <v>41.05</v>
      </c>
      <c r="J131" s="253" t="str">
        <f t="shared" si="26"/>
        <v>INFINITE 3Mais de 350 até 400</v>
      </c>
      <c r="K131" s="324" t="s">
        <v>574</v>
      </c>
      <c r="L131" s="254" t="s">
        <v>13</v>
      </c>
      <c r="M131" s="331">
        <v>17.55</v>
      </c>
      <c r="CJ131" s="223" t="str">
        <f t="shared" si="28"/>
        <v>DIAMANTE 2Mais de 850 até 900</v>
      </c>
      <c r="CK131" s="223" t="s">
        <v>567</v>
      </c>
      <c r="CL131" s="223" t="s">
        <v>132</v>
      </c>
      <c r="CM131" s="279" t="s">
        <v>821</v>
      </c>
      <c r="CN131" s="279">
        <f t="shared" si="18"/>
        <v>19.43</v>
      </c>
    </row>
    <row r="132" spans="3:92" x14ac:dyDescent="0.25">
      <c r="C132" s="223" t="str">
        <f t="shared" si="29"/>
        <v>INFINITE 3Mais de 400 até 450</v>
      </c>
      <c r="D132" s="324" t="s">
        <v>574</v>
      </c>
      <c r="E132" s="223" t="s">
        <v>14</v>
      </c>
      <c r="F132" s="331">
        <v>19.2</v>
      </c>
      <c r="G132" s="347" t="s">
        <v>832</v>
      </c>
      <c r="H132" s="348">
        <f t="shared" si="30"/>
        <v>42.7</v>
      </c>
      <c r="J132" s="253" t="str">
        <f t="shared" si="26"/>
        <v>INFINITE 3Mais de 400 até 450</v>
      </c>
      <c r="K132" s="324" t="s">
        <v>574</v>
      </c>
      <c r="L132" s="254" t="s">
        <v>14</v>
      </c>
      <c r="M132" s="331">
        <v>19.2</v>
      </c>
      <c r="CJ132" s="223" t="str">
        <f t="shared" si="28"/>
        <v>DIAMANTE 2Mais de 900 até 950</v>
      </c>
      <c r="CK132" s="223" t="s">
        <v>567</v>
      </c>
      <c r="CL132" s="223" t="s">
        <v>133</v>
      </c>
      <c r="CM132" s="279" t="s">
        <v>822</v>
      </c>
      <c r="CN132" s="279">
        <f t="shared" ref="CN132:CN195" si="31">CM132+5.9</f>
        <v>19.98</v>
      </c>
    </row>
    <row r="133" spans="3:92" ht="15.75" thickBot="1" x14ac:dyDescent="0.3">
      <c r="C133" s="223" t="str">
        <f>CONCATENATE(D133,E133)</f>
        <v>INFINITE 3Mais de 450 até 500</v>
      </c>
      <c r="D133" s="324" t="s">
        <v>574</v>
      </c>
      <c r="E133" s="223" t="s">
        <v>15</v>
      </c>
      <c r="F133" s="332">
        <v>20.85</v>
      </c>
      <c r="G133" s="347" t="s">
        <v>833</v>
      </c>
      <c r="H133" s="348">
        <f t="shared" si="30"/>
        <v>44.35</v>
      </c>
      <c r="J133" s="253" t="str">
        <f t="shared" si="26"/>
        <v>INFINITE 3Mais de 450 até 500</v>
      </c>
      <c r="K133" s="324" t="s">
        <v>574</v>
      </c>
      <c r="L133" s="254" t="s">
        <v>15</v>
      </c>
      <c r="M133" s="332">
        <v>20.85</v>
      </c>
      <c r="CJ133" s="223" t="str">
        <f t="shared" si="28"/>
        <v>DIAMANTE 2Mais de 950 até 1000</v>
      </c>
      <c r="CK133" s="223" t="s">
        <v>567</v>
      </c>
      <c r="CL133" s="223" t="s">
        <v>134</v>
      </c>
      <c r="CM133" s="279" t="s">
        <v>823</v>
      </c>
      <c r="CN133" s="279">
        <f t="shared" si="31"/>
        <v>20.53</v>
      </c>
    </row>
    <row r="134" spans="3:92" ht="15.75" thickBot="1" x14ac:dyDescent="0.3">
      <c r="C134" s="235"/>
      <c r="D134" s="235" t="s">
        <v>406</v>
      </c>
      <c r="E134" s="235" t="s">
        <v>23</v>
      </c>
      <c r="F134" s="235" t="s">
        <v>20</v>
      </c>
      <c r="G134" s="236" t="s">
        <v>21</v>
      </c>
      <c r="H134" s="236" t="s">
        <v>22</v>
      </c>
      <c r="J134" s="253"/>
      <c r="K134" s="324"/>
      <c r="L134" s="353"/>
      <c r="M134" s="330"/>
      <c r="CJ134" s="223" t="str">
        <f t="shared" si="28"/>
        <v>DIAMANTE 2kg ou fração adicional até 10 Kg</v>
      </c>
      <c r="CK134" s="223" t="s">
        <v>567</v>
      </c>
      <c r="CL134" s="223" t="s">
        <v>135</v>
      </c>
      <c r="CM134" s="279" t="s">
        <v>824</v>
      </c>
      <c r="CN134" s="279">
        <f t="shared" si="31"/>
        <v>11.8</v>
      </c>
    </row>
    <row r="135" spans="3:92" ht="15.75" thickBot="1" x14ac:dyDescent="0.3">
      <c r="C135" s="223" t="str">
        <f t="shared" ref="C135:C144" si="32">CONCATENATE(D135,E135)</f>
        <v>INFINITE 4Até 20</v>
      </c>
      <c r="D135" s="324" t="s">
        <v>575</v>
      </c>
      <c r="E135" s="223" t="s">
        <v>17</v>
      </c>
      <c r="F135" s="330">
        <v>3.85</v>
      </c>
      <c r="G135" s="347" t="s">
        <v>488</v>
      </c>
      <c r="H135" s="348">
        <f>G135+11.75</f>
        <v>27.35</v>
      </c>
      <c r="J135" s="223"/>
      <c r="K135" s="235" t="s">
        <v>406</v>
      </c>
      <c r="L135" s="263" t="s">
        <v>23</v>
      </c>
      <c r="M135" s="331"/>
      <c r="CJ135" s="223" t="str">
        <f t="shared" si="28"/>
        <v>DIAMANTE 3Até 20</v>
      </c>
      <c r="CK135" s="223" t="s">
        <v>568</v>
      </c>
      <c r="CL135" s="223" t="s">
        <v>17</v>
      </c>
      <c r="CM135" s="279" t="s">
        <v>807</v>
      </c>
      <c r="CN135" s="279">
        <f t="shared" si="31"/>
        <v>7.5</v>
      </c>
    </row>
    <row r="136" spans="3:92" x14ac:dyDescent="0.25">
      <c r="C136" s="223" t="str">
        <f t="shared" si="32"/>
        <v>INFINITE 4Mais de 20 até 50</v>
      </c>
      <c r="D136" s="324" t="s">
        <v>575</v>
      </c>
      <c r="E136" s="223" t="s">
        <v>18</v>
      </c>
      <c r="F136" s="331">
        <v>5.4</v>
      </c>
      <c r="G136" s="347" t="s">
        <v>828</v>
      </c>
      <c r="H136" s="348">
        <f t="shared" ref="H136:H145" si="33">G136+11.75</f>
        <v>28.9</v>
      </c>
      <c r="J136" s="253" t="str">
        <f t="shared" ref="J136:J146" si="34">CONCATENATE(K136,L136)</f>
        <v>INFINITE 4Até 20</v>
      </c>
      <c r="K136" s="324" t="s">
        <v>575</v>
      </c>
      <c r="L136" s="254" t="s">
        <v>17</v>
      </c>
      <c r="M136" s="330">
        <v>3.85</v>
      </c>
      <c r="CJ136" s="223" t="str">
        <f t="shared" si="28"/>
        <v>DIAMANTE 3Mais de 20 até 50</v>
      </c>
      <c r="CK136" s="223" t="s">
        <v>568</v>
      </c>
      <c r="CL136" s="223" t="s">
        <v>18</v>
      </c>
      <c r="CM136" s="279" t="s">
        <v>808</v>
      </c>
      <c r="CN136" s="279">
        <f t="shared" si="31"/>
        <v>8.25</v>
      </c>
    </row>
    <row r="137" spans="3:92" x14ac:dyDescent="0.25">
      <c r="C137" s="223" t="str">
        <f t="shared" si="32"/>
        <v>INFINITE 4Mais de 50 até 100</v>
      </c>
      <c r="D137" s="324" t="s">
        <v>575</v>
      </c>
      <c r="E137" s="223" t="s">
        <v>19</v>
      </c>
      <c r="F137" s="331">
        <v>7.45</v>
      </c>
      <c r="G137" s="347" t="s">
        <v>739</v>
      </c>
      <c r="H137" s="348">
        <f t="shared" si="33"/>
        <v>30.95</v>
      </c>
      <c r="J137" s="253" t="str">
        <f t="shared" si="34"/>
        <v>INFINITE 4Mais de 20 até 50</v>
      </c>
      <c r="K137" s="324" t="s">
        <v>575</v>
      </c>
      <c r="L137" s="254" t="s">
        <v>18</v>
      </c>
      <c r="M137" s="331">
        <v>5.4</v>
      </c>
      <c r="CJ137" s="223" t="str">
        <f t="shared" si="28"/>
        <v>DIAMANTE 3Mais de 50 até 100</v>
      </c>
      <c r="CK137" s="223" t="s">
        <v>568</v>
      </c>
      <c r="CL137" s="223" t="s">
        <v>19</v>
      </c>
      <c r="CM137" s="279" t="s">
        <v>809</v>
      </c>
      <c r="CN137" s="279">
        <f t="shared" si="31"/>
        <v>8.9400000000000013</v>
      </c>
    </row>
    <row r="138" spans="3:92" x14ac:dyDescent="0.25">
      <c r="C138" s="223" t="str">
        <f t="shared" si="32"/>
        <v>INFINITE 4Mais de 100 até 150</v>
      </c>
      <c r="D138" s="324" t="s">
        <v>575</v>
      </c>
      <c r="E138" s="223" t="s">
        <v>8</v>
      </c>
      <c r="F138" s="331">
        <v>9.1</v>
      </c>
      <c r="G138" s="347" t="s">
        <v>743</v>
      </c>
      <c r="H138" s="348">
        <f t="shared" si="33"/>
        <v>32.6</v>
      </c>
      <c r="J138" s="253" t="str">
        <f t="shared" si="34"/>
        <v>INFINITE 4Mais de 50 até 100</v>
      </c>
      <c r="K138" s="324" t="s">
        <v>575</v>
      </c>
      <c r="L138" s="254" t="s">
        <v>19</v>
      </c>
      <c r="M138" s="331">
        <v>7.45</v>
      </c>
      <c r="CJ138" s="223" t="str">
        <f t="shared" si="28"/>
        <v>DIAMANTE 3Mais de 100 até 150</v>
      </c>
      <c r="CK138" s="223" t="s">
        <v>568</v>
      </c>
      <c r="CL138" s="223" t="s">
        <v>8</v>
      </c>
      <c r="CM138" s="279" t="s">
        <v>452</v>
      </c>
      <c r="CN138" s="279">
        <f t="shared" si="31"/>
        <v>9.6000000000000014</v>
      </c>
    </row>
    <row r="139" spans="3:92" x14ac:dyDescent="0.25">
      <c r="C139" s="223" t="str">
        <f t="shared" si="32"/>
        <v>INFINITE 4Mais de 150 até 200</v>
      </c>
      <c r="D139" s="324" t="s">
        <v>575</v>
      </c>
      <c r="E139" s="223" t="s">
        <v>9</v>
      </c>
      <c r="F139" s="331">
        <v>10.75</v>
      </c>
      <c r="G139" s="347" t="s">
        <v>829</v>
      </c>
      <c r="H139" s="348">
        <f t="shared" si="33"/>
        <v>34.25</v>
      </c>
      <c r="J139" s="253" t="str">
        <f t="shared" si="34"/>
        <v>INFINITE 4Mais de 100 até 150</v>
      </c>
      <c r="K139" s="324" t="s">
        <v>575</v>
      </c>
      <c r="L139" s="254" t="s">
        <v>8</v>
      </c>
      <c r="M139" s="331">
        <v>9.1</v>
      </c>
      <c r="CJ139" s="223" t="str">
        <f t="shared" si="28"/>
        <v>DIAMANTE 3Mais de 150 até 200</v>
      </c>
      <c r="CK139" s="223" t="s">
        <v>568</v>
      </c>
      <c r="CL139" s="223" t="s">
        <v>9</v>
      </c>
      <c r="CM139" s="279" t="s">
        <v>810</v>
      </c>
      <c r="CN139" s="279">
        <f t="shared" si="31"/>
        <v>10.350000000000001</v>
      </c>
    </row>
    <row r="140" spans="3:92" x14ac:dyDescent="0.25">
      <c r="C140" s="223" t="str">
        <f t="shared" si="32"/>
        <v>INFINITE 4Mais de 200 até 250</v>
      </c>
      <c r="D140" s="324" t="s">
        <v>575</v>
      </c>
      <c r="E140" s="223" t="s">
        <v>10</v>
      </c>
      <c r="F140" s="331">
        <v>12.45</v>
      </c>
      <c r="G140" s="347" t="s">
        <v>830</v>
      </c>
      <c r="H140" s="348">
        <f t="shared" si="33"/>
        <v>35.950000000000003</v>
      </c>
      <c r="J140" s="253" t="str">
        <f t="shared" si="34"/>
        <v>INFINITE 4Mais de 150 até 200</v>
      </c>
      <c r="K140" s="324" t="s">
        <v>575</v>
      </c>
      <c r="L140" s="254" t="s">
        <v>9</v>
      </c>
      <c r="M140" s="331">
        <v>10.75</v>
      </c>
      <c r="CJ140" s="223" t="str">
        <f t="shared" si="28"/>
        <v>DIAMANTE 3Mais de 200 até 250</v>
      </c>
      <c r="CK140" s="223" t="s">
        <v>568</v>
      </c>
      <c r="CL140" s="223" t="s">
        <v>10</v>
      </c>
      <c r="CM140" s="279" t="s">
        <v>811</v>
      </c>
      <c r="CN140" s="279">
        <f t="shared" si="31"/>
        <v>10.940000000000001</v>
      </c>
    </row>
    <row r="141" spans="3:92" x14ac:dyDescent="0.25">
      <c r="C141" s="223" t="str">
        <f t="shared" si="32"/>
        <v>INFINITE 4Mais de 250 até 300</v>
      </c>
      <c r="D141" s="324" t="s">
        <v>575</v>
      </c>
      <c r="E141" s="223" t="s">
        <v>11</v>
      </c>
      <c r="F141" s="331">
        <v>14.2</v>
      </c>
      <c r="G141" s="347" t="s">
        <v>523</v>
      </c>
      <c r="H141" s="348">
        <f t="shared" si="33"/>
        <v>37.700000000000003</v>
      </c>
      <c r="J141" s="253" t="str">
        <f t="shared" si="34"/>
        <v>INFINITE 4Mais de 200 até 250</v>
      </c>
      <c r="K141" s="324" t="s">
        <v>575</v>
      </c>
      <c r="L141" s="254" t="s">
        <v>10</v>
      </c>
      <c r="M141" s="331">
        <v>12.45</v>
      </c>
      <c r="CJ141" s="223" t="str">
        <f t="shared" si="28"/>
        <v>DIAMANTE 3Mais de 250 até 300</v>
      </c>
      <c r="CK141" s="223" t="s">
        <v>568</v>
      </c>
      <c r="CL141" s="223" t="s">
        <v>11</v>
      </c>
      <c r="CM141" s="279" t="s">
        <v>812</v>
      </c>
      <c r="CN141" s="279">
        <f t="shared" si="31"/>
        <v>11.7</v>
      </c>
    </row>
    <row r="142" spans="3:92" x14ac:dyDescent="0.25">
      <c r="C142" s="223" t="str">
        <f t="shared" si="32"/>
        <v>INFINITE 4Mais de 300 até 350</v>
      </c>
      <c r="D142" s="324" t="s">
        <v>575</v>
      </c>
      <c r="E142" s="223" t="s">
        <v>12</v>
      </c>
      <c r="F142" s="331">
        <v>15.9</v>
      </c>
      <c r="G142" s="347" t="s">
        <v>537</v>
      </c>
      <c r="H142" s="348">
        <f t="shared" si="33"/>
        <v>39.4</v>
      </c>
      <c r="J142" s="253" t="str">
        <f t="shared" si="34"/>
        <v>INFINITE 4Mais de 250 até 300</v>
      </c>
      <c r="K142" s="324" t="s">
        <v>575</v>
      </c>
      <c r="L142" s="254" t="s">
        <v>11</v>
      </c>
      <c r="M142" s="331">
        <v>14.2</v>
      </c>
      <c r="CJ142" s="223" t="str">
        <f t="shared" si="28"/>
        <v>DIAMANTE 3Mais de 300 até 350</v>
      </c>
      <c r="CK142" s="223" t="s">
        <v>568</v>
      </c>
      <c r="CL142" s="223" t="s">
        <v>12</v>
      </c>
      <c r="CM142" s="279" t="s">
        <v>608</v>
      </c>
      <c r="CN142" s="279">
        <f t="shared" si="31"/>
        <v>12.34</v>
      </c>
    </row>
    <row r="143" spans="3:92" x14ac:dyDescent="0.25">
      <c r="C143" s="223" t="str">
        <f t="shared" si="32"/>
        <v>INFINITE 4Mais de 350 até 400</v>
      </c>
      <c r="D143" s="324" t="s">
        <v>575</v>
      </c>
      <c r="E143" s="223" t="s">
        <v>13</v>
      </c>
      <c r="F143" s="331">
        <v>17.55</v>
      </c>
      <c r="G143" s="347" t="s">
        <v>831</v>
      </c>
      <c r="H143" s="348">
        <f t="shared" si="33"/>
        <v>41.05</v>
      </c>
      <c r="J143" s="253" t="str">
        <f t="shared" si="34"/>
        <v>INFINITE 4Mais de 300 até 350</v>
      </c>
      <c r="K143" s="324" t="s">
        <v>575</v>
      </c>
      <c r="L143" s="254" t="s">
        <v>12</v>
      </c>
      <c r="M143" s="331">
        <v>15.9</v>
      </c>
      <c r="CJ143" s="223" t="str">
        <f t="shared" si="28"/>
        <v>DIAMANTE 3Mais de 350 até 400</v>
      </c>
      <c r="CK143" s="223" t="s">
        <v>568</v>
      </c>
      <c r="CL143" s="223" t="s">
        <v>13</v>
      </c>
      <c r="CM143" s="279" t="s">
        <v>813</v>
      </c>
      <c r="CN143" s="279">
        <f t="shared" si="31"/>
        <v>13.09</v>
      </c>
    </row>
    <row r="144" spans="3:92" x14ac:dyDescent="0.25">
      <c r="C144" s="223" t="str">
        <f t="shared" si="32"/>
        <v>INFINITE 4Mais de 400 até 450</v>
      </c>
      <c r="D144" s="324" t="s">
        <v>575</v>
      </c>
      <c r="E144" s="223" t="s">
        <v>14</v>
      </c>
      <c r="F144" s="331">
        <v>19.2</v>
      </c>
      <c r="G144" s="347" t="s">
        <v>832</v>
      </c>
      <c r="H144" s="348">
        <f t="shared" si="33"/>
        <v>42.7</v>
      </c>
      <c r="J144" s="253" t="str">
        <f t="shared" si="34"/>
        <v>INFINITE 4Mais de 350 até 400</v>
      </c>
      <c r="K144" s="324" t="s">
        <v>575</v>
      </c>
      <c r="L144" s="254" t="s">
        <v>13</v>
      </c>
      <c r="M144" s="331">
        <v>17.55</v>
      </c>
      <c r="CJ144" s="223" t="str">
        <f t="shared" si="28"/>
        <v>DIAMANTE 3Mais de 400 até 450</v>
      </c>
      <c r="CK144" s="223" t="s">
        <v>568</v>
      </c>
      <c r="CL144" s="223" t="s">
        <v>14</v>
      </c>
      <c r="CM144" s="279" t="s">
        <v>814</v>
      </c>
      <c r="CN144" s="279">
        <f t="shared" si="31"/>
        <v>13.79</v>
      </c>
    </row>
    <row r="145" spans="3:92" ht="15.75" thickBot="1" x14ac:dyDescent="0.3">
      <c r="C145" s="223" t="str">
        <f>CONCATENATE(D145,E145)</f>
        <v>INFINITE 4Mais de 450 até 500</v>
      </c>
      <c r="D145" s="324" t="s">
        <v>575</v>
      </c>
      <c r="E145" s="223" t="s">
        <v>15</v>
      </c>
      <c r="F145" s="332">
        <v>20.85</v>
      </c>
      <c r="G145" s="347" t="s">
        <v>833</v>
      </c>
      <c r="H145" s="348">
        <f t="shared" si="33"/>
        <v>44.35</v>
      </c>
      <c r="J145" s="253" t="str">
        <f t="shared" si="34"/>
        <v>INFINITE 4Mais de 400 até 450</v>
      </c>
      <c r="K145" s="324" t="s">
        <v>575</v>
      </c>
      <c r="L145" s="254" t="s">
        <v>14</v>
      </c>
      <c r="M145" s="331">
        <v>19.2</v>
      </c>
      <c r="CJ145" s="223" t="str">
        <f t="shared" si="28"/>
        <v>DIAMANTE 3Mais de 450 até 500</v>
      </c>
      <c r="CK145" s="223" t="s">
        <v>568</v>
      </c>
      <c r="CL145" s="223" t="s">
        <v>15</v>
      </c>
      <c r="CM145" s="279" t="s">
        <v>815</v>
      </c>
      <c r="CN145" s="279">
        <f t="shared" si="31"/>
        <v>14.540000000000001</v>
      </c>
    </row>
    <row r="146" spans="3:92" ht="26.25" customHeight="1" thickBot="1" x14ac:dyDescent="0.3">
      <c r="C146" s="235"/>
      <c r="D146" s="235" t="s">
        <v>406</v>
      </c>
      <c r="E146" s="235" t="s">
        <v>23</v>
      </c>
      <c r="F146" s="235" t="s">
        <v>20</v>
      </c>
      <c r="G146" s="236" t="s">
        <v>21</v>
      </c>
      <c r="H146" s="236" t="s">
        <v>22</v>
      </c>
      <c r="J146" s="253" t="str">
        <f t="shared" si="34"/>
        <v>INFINITE 4Mais de 450 até 500</v>
      </c>
      <c r="K146" s="324" t="s">
        <v>575</v>
      </c>
      <c r="L146" s="254" t="s">
        <v>15</v>
      </c>
      <c r="M146" s="332">
        <v>20.85</v>
      </c>
      <c r="CJ146" s="223" t="str">
        <f t="shared" si="28"/>
        <v>DIAMANTE 3Mais de 500 até 550</v>
      </c>
      <c r="CK146" s="223" t="s">
        <v>568</v>
      </c>
      <c r="CL146" s="223" t="s">
        <v>125</v>
      </c>
      <c r="CM146" s="279" t="s">
        <v>816</v>
      </c>
      <c r="CN146" s="279">
        <f t="shared" si="31"/>
        <v>15.040000000000001</v>
      </c>
    </row>
    <row r="147" spans="3:92" ht="15.75" thickBot="1" x14ac:dyDescent="0.3">
      <c r="C147" s="223" t="str">
        <f t="shared" ref="C147:C156" si="35">CONCATENATE(D147,E147)</f>
        <v>INFINITE 5Até 20</v>
      </c>
      <c r="D147" s="324" t="s">
        <v>576</v>
      </c>
      <c r="E147" s="223" t="s">
        <v>17</v>
      </c>
      <c r="F147" s="330">
        <v>3.85</v>
      </c>
      <c r="G147" s="347" t="s">
        <v>488</v>
      </c>
      <c r="H147" s="348">
        <f>G147+11.75</f>
        <v>27.35</v>
      </c>
      <c r="J147" s="223"/>
      <c r="K147" s="235" t="s">
        <v>406</v>
      </c>
      <c r="L147" s="263" t="s">
        <v>23</v>
      </c>
      <c r="M147" s="330"/>
      <c r="CJ147" s="223" t="str">
        <f t="shared" si="28"/>
        <v>DIAMANTE 3Mais de 550 até 600</v>
      </c>
      <c r="CK147" s="223" t="s">
        <v>568</v>
      </c>
      <c r="CL147" s="223" t="s">
        <v>126</v>
      </c>
      <c r="CM147" s="279" t="s">
        <v>817</v>
      </c>
      <c r="CN147" s="279">
        <f t="shared" si="31"/>
        <v>15.73</v>
      </c>
    </row>
    <row r="148" spans="3:92" x14ac:dyDescent="0.25">
      <c r="C148" s="223" t="str">
        <f t="shared" si="35"/>
        <v>INFINITE 5Mais de 20 até 50</v>
      </c>
      <c r="D148" s="324" t="s">
        <v>576</v>
      </c>
      <c r="E148" s="223" t="s">
        <v>18</v>
      </c>
      <c r="F148" s="331">
        <v>5.4</v>
      </c>
      <c r="G148" s="347" t="s">
        <v>828</v>
      </c>
      <c r="H148" s="348">
        <f t="shared" ref="H148:H157" si="36">G148+11.75</f>
        <v>28.9</v>
      </c>
      <c r="J148" s="253" t="str">
        <f t="shared" ref="J148:J158" si="37">CONCATENATE(K148,L148)</f>
        <v>INFINITE 5Até 20</v>
      </c>
      <c r="K148" s="324" t="s">
        <v>576</v>
      </c>
      <c r="L148" s="254" t="s">
        <v>17</v>
      </c>
      <c r="M148" s="330">
        <v>3.85</v>
      </c>
      <c r="CJ148" s="223" t="str">
        <f t="shared" si="28"/>
        <v>DIAMANTE 3Mais de 600 até 650</v>
      </c>
      <c r="CK148" s="223" t="s">
        <v>568</v>
      </c>
      <c r="CL148" s="223" t="s">
        <v>127</v>
      </c>
      <c r="CM148" s="279" t="s">
        <v>818</v>
      </c>
      <c r="CN148" s="279">
        <f t="shared" si="31"/>
        <v>16.329999999999998</v>
      </c>
    </row>
    <row r="149" spans="3:92" x14ac:dyDescent="0.25">
      <c r="C149" s="223" t="str">
        <f t="shared" si="35"/>
        <v>INFINITE 5Mais de 50 até 100</v>
      </c>
      <c r="D149" s="324" t="s">
        <v>576</v>
      </c>
      <c r="E149" s="223" t="s">
        <v>19</v>
      </c>
      <c r="F149" s="331">
        <v>7.45</v>
      </c>
      <c r="G149" s="347" t="s">
        <v>739</v>
      </c>
      <c r="H149" s="348">
        <f t="shared" si="36"/>
        <v>30.95</v>
      </c>
      <c r="J149" s="253" t="str">
        <f t="shared" si="37"/>
        <v>INFINITE 5Mais de 20 até 50</v>
      </c>
      <c r="K149" s="324" t="s">
        <v>576</v>
      </c>
      <c r="L149" s="254" t="s">
        <v>18</v>
      </c>
      <c r="M149" s="331">
        <v>5.4</v>
      </c>
      <c r="CJ149" s="223" t="str">
        <f t="shared" si="28"/>
        <v>DIAMANTE 3Mais de 650 até 700</v>
      </c>
      <c r="CK149" s="223" t="s">
        <v>568</v>
      </c>
      <c r="CL149" s="223" t="s">
        <v>128</v>
      </c>
      <c r="CM149" s="279" t="s">
        <v>819</v>
      </c>
      <c r="CN149" s="279">
        <f t="shared" si="31"/>
        <v>16.829999999999998</v>
      </c>
    </row>
    <row r="150" spans="3:92" x14ac:dyDescent="0.25">
      <c r="C150" s="223" t="str">
        <f t="shared" si="35"/>
        <v>INFINITE 5Mais de 100 até 150</v>
      </c>
      <c r="D150" s="324" t="s">
        <v>576</v>
      </c>
      <c r="E150" s="223" t="s">
        <v>8</v>
      </c>
      <c r="F150" s="331">
        <v>9.1</v>
      </c>
      <c r="G150" s="347" t="s">
        <v>743</v>
      </c>
      <c r="H150" s="348">
        <f t="shared" si="36"/>
        <v>32.6</v>
      </c>
      <c r="J150" s="253" t="str">
        <f t="shared" si="37"/>
        <v>INFINITE 5Mais de 50 até 100</v>
      </c>
      <c r="K150" s="324" t="s">
        <v>576</v>
      </c>
      <c r="L150" s="254" t="s">
        <v>19</v>
      </c>
      <c r="M150" s="331">
        <v>7.45</v>
      </c>
      <c r="CJ150" s="223" t="str">
        <f t="shared" si="28"/>
        <v>DIAMANTE 3Mais de 700 até 750</v>
      </c>
      <c r="CK150" s="223" t="s">
        <v>568</v>
      </c>
      <c r="CL150" s="223" t="s">
        <v>129</v>
      </c>
      <c r="CM150" s="279" t="s">
        <v>820</v>
      </c>
      <c r="CN150" s="279">
        <f t="shared" si="31"/>
        <v>17.43</v>
      </c>
    </row>
    <row r="151" spans="3:92" x14ac:dyDescent="0.25">
      <c r="C151" s="223" t="str">
        <f t="shared" si="35"/>
        <v>INFINITE 5Mais de 150 até 200</v>
      </c>
      <c r="D151" s="324" t="s">
        <v>576</v>
      </c>
      <c r="E151" s="223" t="s">
        <v>9</v>
      </c>
      <c r="F151" s="331">
        <v>10.75</v>
      </c>
      <c r="G151" s="347" t="s">
        <v>829</v>
      </c>
      <c r="H151" s="348">
        <f t="shared" si="36"/>
        <v>34.25</v>
      </c>
      <c r="J151" s="253" t="str">
        <f t="shared" si="37"/>
        <v>INFINITE 5Mais de 100 até 150</v>
      </c>
      <c r="K151" s="324" t="s">
        <v>576</v>
      </c>
      <c r="L151" s="254" t="s">
        <v>8</v>
      </c>
      <c r="M151" s="331">
        <v>9.1</v>
      </c>
      <c r="CJ151" s="223" t="str">
        <f t="shared" si="28"/>
        <v>DIAMANTE 3Mais de 750 até 800</v>
      </c>
      <c r="CK151" s="223" t="s">
        <v>568</v>
      </c>
      <c r="CL151" s="223" t="s">
        <v>130</v>
      </c>
      <c r="CM151" s="279" t="s">
        <v>597</v>
      </c>
      <c r="CN151" s="279">
        <f t="shared" si="31"/>
        <v>18.04</v>
      </c>
    </row>
    <row r="152" spans="3:92" x14ac:dyDescent="0.25">
      <c r="C152" s="223" t="str">
        <f t="shared" si="35"/>
        <v>INFINITE 5Mais de 200 até 250</v>
      </c>
      <c r="D152" s="324" t="s">
        <v>576</v>
      </c>
      <c r="E152" s="223" t="s">
        <v>10</v>
      </c>
      <c r="F152" s="331">
        <v>12.45</v>
      </c>
      <c r="G152" s="347" t="s">
        <v>830</v>
      </c>
      <c r="H152" s="348">
        <f t="shared" si="36"/>
        <v>35.950000000000003</v>
      </c>
      <c r="J152" s="253" t="str">
        <f t="shared" si="37"/>
        <v>INFINITE 5Mais de 150 até 200</v>
      </c>
      <c r="K152" s="324" t="s">
        <v>576</v>
      </c>
      <c r="L152" s="254" t="s">
        <v>9</v>
      </c>
      <c r="M152" s="331">
        <v>10.75</v>
      </c>
      <c r="CJ152" s="223" t="str">
        <f t="shared" si="28"/>
        <v>DIAMANTE 3Mais de 800 até 850</v>
      </c>
      <c r="CK152" s="223" t="s">
        <v>568</v>
      </c>
      <c r="CL152" s="223" t="s">
        <v>131</v>
      </c>
      <c r="CM152" s="279" t="s">
        <v>598</v>
      </c>
      <c r="CN152" s="279">
        <f t="shared" si="31"/>
        <v>18.68</v>
      </c>
    </row>
    <row r="153" spans="3:92" x14ac:dyDescent="0.25">
      <c r="C153" s="223" t="str">
        <f t="shared" si="35"/>
        <v>INFINITE 5Mais de 250 até 300</v>
      </c>
      <c r="D153" s="324" t="s">
        <v>576</v>
      </c>
      <c r="E153" s="223" t="s">
        <v>11</v>
      </c>
      <c r="F153" s="331">
        <v>14.2</v>
      </c>
      <c r="G153" s="347" t="s">
        <v>523</v>
      </c>
      <c r="H153" s="348">
        <f t="shared" si="36"/>
        <v>37.700000000000003</v>
      </c>
      <c r="J153" s="253" t="str">
        <f t="shared" si="37"/>
        <v>INFINITE 5Mais de 200 até 250</v>
      </c>
      <c r="K153" s="324" t="s">
        <v>576</v>
      </c>
      <c r="L153" s="254" t="s">
        <v>10</v>
      </c>
      <c r="M153" s="331">
        <v>12.45</v>
      </c>
      <c r="CJ153" s="223" t="str">
        <f t="shared" si="28"/>
        <v>DIAMANTE 3Mais de 850 até 900</v>
      </c>
      <c r="CK153" s="223" t="s">
        <v>568</v>
      </c>
      <c r="CL153" s="223" t="s">
        <v>132</v>
      </c>
      <c r="CM153" s="279" t="s">
        <v>821</v>
      </c>
      <c r="CN153" s="279">
        <f t="shared" si="31"/>
        <v>19.43</v>
      </c>
    </row>
    <row r="154" spans="3:92" x14ac:dyDescent="0.25">
      <c r="C154" s="223" t="str">
        <f t="shared" si="35"/>
        <v>INFINITE 5Mais de 300 até 350</v>
      </c>
      <c r="D154" s="324" t="s">
        <v>576</v>
      </c>
      <c r="E154" s="223" t="s">
        <v>12</v>
      </c>
      <c r="F154" s="331">
        <v>15.9</v>
      </c>
      <c r="G154" s="347" t="s">
        <v>537</v>
      </c>
      <c r="H154" s="348">
        <f t="shared" si="36"/>
        <v>39.4</v>
      </c>
      <c r="J154" s="253" t="str">
        <f t="shared" si="37"/>
        <v>INFINITE 5Mais de 250 até 300</v>
      </c>
      <c r="K154" s="324" t="s">
        <v>576</v>
      </c>
      <c r="L154" s="254" t="s">
        <v>11</v>
      </c>
      <c r="M154" s="331">
        <v>14.2</v>
      </c>
      <c r="CJ154" s="223" t="str">
        <f t="shared" si="28"/>
        <v>DIAMANTE 3Mais de 900 até 950</v>
      </c>
      <c r="CK154" s="223" t="s">
        <v>568</v>
      </c>
      <c r="CL154" s="223" t="s">
        <v>133</v>
      </c>
      <c r="CM154" s="279" t="s">
        <v>822</v>
      </c>
      <c r="CN154" s="279">
        <f t="shared" si="31"/>
        <v>19.98</v>
      </c>
    </row>
    <row r="155" spans="3:92" x14ac:dyDescent="0.25">
      <c r="C155" s="223" t="str">
        <f t="shared" si="35"/>
        <v>INFINITE 5Mais de 350 até 400</v>
      </c>
      <c r="D155" s="324" t="s">
        <v>576</v>
      </c>
      <c r="E155" s="223" t="s">
        <v>13</v>
      </c>
      <c r="F155" s="331">
        <v>17.55</v>
      </c>
      <c r="G155" s="347" t="s">
        <v>831</v>
      </c>
      <c r="H155" s="348">
        <f t="shared" si="36"/>
        <v>41.05</v>
      </c>
      <c r="J155" s="253" t="str">
        <f t="shared" si="37"/>
        <v>INFINITE 5Mais de 300 até 350</v>
      </c>
      <c r="K155" s="324" t="s">
        <v>576</v>
      </c>
      <c r="L155" s="254" t="s">
        <v>12</v>
      </c>
      <c r="M155" s="331">
        <v>15.9</v>
      </c>
      <c r="CJ155" s="223" t="str">
        <f t="shared" si="28"/>
        <v>DIAMANTE 3Mais de 950 até 1000</v>
      </c>
      <c r="CK155" s="223" t="s">
        <v>568</v>
      </c>
      <c r="CL155" s="223" t="s">
        <v>134</v>
      </c>
      <c r="CM155" s="279" t="s">
        <v>823</v>
      </c>
      <c r="CN155" s="279">
        <f t="shared" si="31"/>
        <v>20.53</v>
      </c>
    </row>
    <row r="156" spans="3:92" x14ac:dyDescent="0.25">
      <c r="C156" s="223" t="str">
        <f t="shared" si="35"/>
        <v>INFINITE 5Mais de 400 até 450</v>
      </c>
      <c r="D156" s="324" t="s">
        <v>576</v>
      </c>
      <c r="E156" s="223" t="s">
        <v>14</v>
      </c>
      <c r="F156" s="331">
        <v>19.2</v>
      </c>
      <c r="G156" s="347" t="s">
        <v>832</v>
      </c>
      <c r="H156" s="348">
        <f t="shared" si="36"/>
        <v>42.7</v>
      </c>
      <c r="J156" s="253" t="str">
        <f t="shared" si="37"/>
        <v>INFINITE 5Mais de 350 até 400</v>
      </c>
      <c r="K156" s="324" t="s">
        <v>576</v>
      </c>
      <c r="L156" s="254" t="s">
        <v>13</v>
      </c>
      <c r="M156" s="331">
        <v>17.55</v>
      </c>
      <c r="CJ156" s="223" t="str">
        <f t="shared" si="28"/>
        <v>DIAMANTE 3kg ou fração adicional até 10 Kg</v>
      </c>
      <c r="CK156" s="223" t="s">
        <v>568</v>
      </c>
      <c r="CL156" s="223" t="s">
        <v>135</v>
      </c>
      <c r="CM156" s="279" t="s">
        <v>824</v>
      </c>
      <c r="CN156" s="279">
        <f t="shared" si="31"/>
        <v>11.8</v>
      </c>
    </row>
    <row r="157" spans="3:92" ht="15.75" thickBot="1" x14ac:dyDescent="0.3">
      <c r="C157" s="223" t="str">
        <f>CONCATENATE(D157,E157)</f>
        <v>INFINITE 5Mais de 450 até 500</v>
      </c>
      <c r="D157" s="324" t="s">
        <v>576</v>
      </c>
      <c r="E157" s="223" t="s">
        <v>15</v>
      </c>
      <c r="F157" s="332">
        <v>20.85</v>
      </c>
      <c r="G157" s="347" t="s">
        <v>833</v>
      </c>
      <c r="H157" s="348">
        <f t="shared" si="36"/>
        <v>44.35</v>
      </c>
      <c r="J157" s="253" t="str">
        <f t="shared" si="37"/>
        <v>INFINITE 5Mais de 400 até 450</v>
      </c>
      <c r="K157" s="324" t="s">
        <v>576</v>
      </c>
      <c r="L157" s="254" t="s">
        <v>14</v>
      </c>
      <c r="M157" s="331">
        <v>19.2</v>
      </c>
      <c r="CJ157" s="223" t="str">
        <f t="shared" si="28"/>
        <v>DIAMANTE 4Até 20</v>
      </c>
      <c r="CK157" s="223" t="s">
        <v>569</v>
      </c>
      <c r="CL157" s="223" t="s">
        <v>17</v>
      </c>
      <c r="CM157" s="279" t="s">
        <v>807</v>
      </c>
      <c r="CN157" s="279">
        <f t="shared" si="31"/>
        <v>7.5</v>
      </c>
    </row>
    <row r="158" spans="3:92" ht="15.75" thickBot="1" x14ac:dyDescent="0.3">
      <c r="C158" s="235"/>
      <c r="D158" s="235" t="s">
        <v>406</v>
      </c>
      <c r="E158" s="235" t="s">
        <v>23</v>
      </c>
      <c r="F158" s="235" t="s">
        <v>20</v>
      </c>
      <c r="G158" s="236" t="s">
        <v>21</v>
      </c>
      <c r="H158" s="236" t="s">
        <v>22</v>
      </c>
      <c r="J158" s="253" t="str">
        <f t="shared" si="37"/>
        <v>INFINITE 5Mais de 450 até 500</v>
      </c>
      <c r="K158" s="324" t="s">
        <v>576</v>
      </c>
      <c r="L158" s="254" t="s">
        <v>15</v>
      </c>
      <c r="M158" s="332">
        <v>20.85</v>
      </c>
      <c r="CJ158" s="223" t="str">
        <f t="shared" si="28"/>
        <v>DIAMANTE 4Mais de 20 até 50</v>
      </c>
      <c r="CK158" s="223" t="s">
        <v>569</v>
      </c>
      <c r="CL158" s="223" t="s">
        <v>18</v>
      </c>
      <c r="CM158" s="279" t="s">
        <v>808</v>
      </c>
      <c r="CN158" s="279">
        <f t="shared" si="31"/>
        <v>8.25</v>
      </c>
    </row>
    <row r="159" spans="3:92" ht="15.75" thickBot="1" x14ac:dyDescent="0.3">
      <c r="C159" s="223" t="str">
        <f t="shared" ref="C159:C168" si="38">CONCATENATE(D159,E159)</f>
        <v>INFINITE 6Até 20</v>
      </c>
      <c r="D159" s="324" t="s">
        <v>577</v>
      </c>
      <c r="E159" s="223" t="s">
        <v>17</v>
      </c>
      <c r="F159" s="330">
        <v>3.85</v>
      </c>
      <c r="G159" s="347" t="s">
        <v>488</v>
      </c>
      <c r="H159" s="348">
        <f>G159+11.75</f>
        <v>27.35</v>
      </c>
      <c r="J159" s="223"/>
      <c r="K159" s="235" t="s">
        <v>406</v>
      </c>
      <c r="L159" s="263" t="s">
        <v>23</v>
      </c>
      <c r="M159" s="331"/>
      <c r="CJ159" s="223" t="str">
        <f t="shared" si="28"/>
        <v>DIAMANTE 4Mais de 50 até 100</v>
      </c>
      <c r="CK159" s="223" t="s">
        <v>569</v>
      </c>
      <c r="CL159" s="223" t="s">
        <v>19</v>
      </c>
      <c r="CM159" s="279" t="s">
        <v>809</v>
      </c>
      <c r="CN159" s="279">
        <f t="shared" si="31"/>
        <v>8.9400000000000013</v>
      </c>
    </row>
    <row r="160" spans="3:92" x14ac:dyDescent="0.25">
      <c r="C160" s="223" t="str">
        <f t="shared" si="38"/>
        <v>INFINITE 6Mais de 20 até 50</v>
      </c>
      <c r="D160" s="324" t="s">
        <v>577</v>
      </c>
      <c r="E160" s="223" t="s">
        <v>18</v>
      </c>
      <c r="F160" s="331">
        <v>5.4</v>
      </c>
      <c r="G160" s="347" t="s">
        <v>828</v>
      </c>
      <c r="H160" s="348">
        <f t="shared" ref="H160:H169" si="39">G160+11.75</f>
        <v>28.9</v>
      </c>
      <c r="J160" s="253" t="str">
        <f t="shared" ref="J160:J170" si="40">CONCATENATE(K160,L160)</f>
        <v>INFINITE 6Até 20</v>
      </c>
      <c r="K160" s="324" t="s">
        <v>577</v>
      </c>
      <c r="L160" s="254" t="s">
        <v>17</v>
      </c>
      <c r="M160" s="330">
        <v>3.85</v>
      </c>
      <c r="CJ160" s="223" t="str">
        <f t="shared" si="28"/>
        <v>DIAMANTE 4Mais de 100 até 150</v>
      </c>
      <c r="CK160" s="223" t="s">
        <v>569</v>
      </c>
      <c r="CL160" s="223" t="s">
        <v>8</v>
      </c>
      <c r="CM160" s="279" t="s">
        <v>452</v>
      </c>
      <c r="CN160" s="279">
        <f t="shared" si="31"/>
        <v>9.6000000000000014</v>
      </c>
    </row>
    <row r="161" spans="3:92" x14ac:dyDescent="0.25">
      <c r="C161" s="223" t="str">
        <f t="shared" si="38"/>
        <v>INFINITE 6Mais de 50 até 100</v>
      </c>
      <c r="D161" s="324" t="s">
        <v>577</v>
      </c>
      <c r="E161" s="223" t="s">
        <v>19</v>
      </c>
      <c r="F161" s="331">
        <v>7.45</v>
      </c>
      <c r="G161" s="347" t="s">
        <v>739</v>
      </c>
      <c r="H161" s="348">
        <f t="shared" si="39"/>
        <v>30.95</v>
      </c>
      <c r="J161" s="253" t="str">
        <f t="shared" si="40"/>
        <v>INFINITE 6Mais de 20 até 50</v>
      </c>
      <c r="K161" s="324" t="s">
        <v>577</v>
      </c>
      <c r="L161" s="254" t="s">
        <v>18</v>
      </c>
      <c r="M161" s="331">
        <v>5.4</v>
      </c>
      <c r="CJ161" s="223" t="str">
        <f t="shared" si="28"/>
        <v>DIAMANTE 4Mais de 150 até 200</v>
      </c>
      <c r="CK161" s="223" t="s">
        <v>569</v>
      </c>
      <c r="CL161" s="223" t="s">
        <v>9</v>
      </c>
      <c r="CM161" s="279" t="s">
        <v>810</v>
      </c>
      <c r="CN161" s="279">
        <f t="shared" si="31"/>
        <v>10.350000000000001</v>
      </c>
    </row>
    <row r="162" spans="3:92" x14ac:dyDescent="0.25">
      <c r="C162" s="223" t="str">
        <f t="shared" si="38"/>
        <v>INFINITE 6Mais de 100 até 150</v>
      </c>
      <c r="D162" s="324" t="s">
        <v>577</v>
      </c>
      <c r="E162" s="223" t="s">
        <v>8</v>
      </c>
      <c r="F162" s="331">
        <v>9.1</v>
      </c>
      <c r="G162" s="347" t="s">
        <v>743</v>
      </c>
      <c r="H162" s="348">
        <f t="shared" si="39"/>
        <v>32.6</v>
      </c>
      <c r="J162" s="253" t="str">
        <f t="shared" si="40"/>
        <v>INFINITE 6Mais de 50 até 100</v>
      </c>
      <c r="K162" s="324" t="s">
        <v>577</v>
      </c>
      <c r="L162" s="254" t="s">
        <v>19</v>
      </c>
      <c r="M162" s="331">
        <v>7.45</v>
      </c>
      <c r="CJ162" s="223" t="str">
        <f t="shared" si="28"/>
        <v>DIAMANTE 4Mais de 200 até 250</v>
      </c>
      <c r="CK162" s="223" t="s">
        <v>569</v>
      </c>
      <c r="CL162" s="223" t="s">
        <v>10</v>
      </c>
      <c r="CM162" s="279" t="s">
        <v>811</v>
      </c>
      <c r="CN162" s="279">
        <f t="shared" si="31"/>
        <v>10.940000000000001</v>
      </c>
    </row>
    <row r="163" spans="3:92" x14ac:dyDescent="0.25">
      <c r="C163" s="223" t="str">
        <f t="shared" si="38"/>
        <v>INFINITE 6Mais de 150 até 200</v>
      </c>
      <c r="D163" s="324" t="s">
        <v>577</v>
      </c>
      <c r="E163" s="223" t="s">
        <v>9</v>
      </c>
      <c r="F163" s="331">
        <v>10.75</v>
      </c>
      <c r="G163" s="347" t="s">
        <v>829</v>
      </c>
      <c r="H163" s="348">
        <f t="shared" si="39"/>
        <v>34.25</v>
      </c>
      <c r="J163" s="253" t="str">
        <f t="shared" si="40"/>
        <v>INFINITE 6Mais de 100 até 150</v>
      </c>
      <c r="K163" s="324" t="s">
        <v>577</v>
      </c>
      <c r="L163" s="254" t="s">
        <v>8</v>
      </c>
      <c r="M163" s="331">
        <v>9.1</v>
      </c>
      <c r="CJ163" s="223" t="str">
        <f t="shared" si="28"/>
        <v>DIAMANTE 4Mais de 250 até 300</v>
      </c>
      <c r="CK163" s="223" t="s">
        <v>569</v>
      </c>
      <c r="CL163" s="223" t="s">
        <v>11</v>
      </c>
      <c r="CM163" s="279" t="s">
        <v>812</v>
      </c>
      <c r="CN163" s="279">
        <f t="shared" si="31"/>
        <v>11.7</v>
      </c>
    </row>
    <row r="164" spans="3:92" x14ac:dyDescent="0.25">
      <c r="C164" s="223" t="str">
        <f t="shared" si="38"/>
        <v>INFINITE 6Mais de 200 até 250</v>
      </c>
      <c r="D164" s="324" t="s">
        <v>577</v>
      </c>
      <c r="E164" s="223" t="s">
        <v>10</v>
      </c>
      <c r="F164" s="331">
        <v>12.45</v>
      </c>
      <c r="G164" s="347" t="s">
        <v>830</v>
      </c>
      <c r="H164" s="348">
        <f t="shared" si="39"/>
        <v>35.950000000000003</v>
      </c>
      <c r="J164" s="253" t="str">
        <f t="shared" si="40"/>
        <v>INFINITE 6Mais de 150 até 200</v>
      </c>
      <c r="K164" s="324" t="s">
        <v>577</v>
      </c>
      <c r="L164" s="254" t="s">
        <v>9</v>
      </c>
      <c r="M164" s="331">
        <v>10.75</v>
      </c>
      <c r="CJ164" s="223" t="str">
        <f t="shared" si="28"/>
        <v>DIAMANTE 4Mais de 300 até 350</v>
      </c>
      <c r="CK164" s="223" t="s">
        <v>569</v>
      </c>
      <c r="CL164" s="223" t="s">
        <v>12</v>
      </c>
      <c r="CM164" s="279" t="s">
        <v>608</v>
      </c>
      <c r="CN164" s="279">
        <f t="shared" si="31"/>
        <v>12.34</v>
      </c>
    </row>
    <row r="165" spans="3:92" x14ac:dyDescent="0.25">
      <c r="C165" s="223" t="str">
        <f t="shared" si="38"/>
        <v>INFINITE 6Mais de 250 até 300</v>
      </c>
      <c r="D165" s="324" t="s">
        <v>577</v>
      </c>
      <c r="E165" s="223" t="s">
        <v>11</v>
      </c>
      <c r="F165" s="331">
        <v>14.2</v>
      </c>
      <c r="G165" s="347" t="s">
        <v>523</v>
      </c>
      <c r="H165" s="348">
        <f t="shared" si="39"/>
        <v>37.700000000000003</v>
      </c>
      <c r="J165" s="253" t="str">
        <f t="shared" si="40"/>
        <v>INFINITE 6Mais de 200 até 250</v>
      </c>
      <c r="K165" s="324" t="s">
        <v>577</v>
      </c>
      <c r="L165" s="254" t="s">
        <v>10</v>
      </c>
      <c r="M165" s="331">
        <v>12.45</v>
      </c>
      <c r="CJ165" s="223" t="str">
        <f t="shared" si="28"/>
        <v>DIAMANTE 4Mais de 350 até 400</v>
      </c>
      <c r="CK165" s="223" t="s">
        <v>569</v>
      </c>
      <c r="CL165" s="223" t="s">
        <v>13</v>
      </c>
      <c r="CM165" s="279" t="s">
        <v>813</v>
      </c>
      <c r="CN165" s="279">
        <f t="shared" si="31"/>
        <v>13.09</v>
      </c>
    </row>
    <row r="166" spans="3:92" x14ac:dyDescent="0.25">
      <c r="C166" s="223" t="str">
        <f t="shared" si="38"/>
        <v>INFINITE 6Mais de 300 até 350</v>
      </c>
      <c r="D166" s="324" t="s">
        <v>577</v>
      </c>
      <c r="E166" s="223" t="s">
        <v>12</v>
      </c>
      <c r="F166" s="331">
        <v>15.9</v>
      </c>
      <c r="G166" s="347" t="s">
        <v>537</v>
      </c>
      <c r="H166" s="348">
        <f t="shared" si="39"/>
        <v>39.4</v>
      </c>
      <c r="J166" s="253" t="str">
        <f t="shared" si="40"/>
        <v>INFINITE 6Mais de 250 até 300</v>
      </c>
      <c r="K166" s="324" t="s">
        <v>577</v>
      </c>
      <c r="L166" s="254" t="s">
        <v>11</v>
      </c>
      <c r="M166" s="331">
        <v>14.2</v>
      </c>
      <c r="CJ166" s="223" t="str">
        <f t="shared" si="28"/>
        <v>DIAMANTE 4Mais de 400 até 450</v>
      </c>
      <c r="CK166" s="223" t="s">
        <v>569</v>
      </c>
      <c r="CL166" s="223" t="s">
        <v>14</v>
      </c>
      <c r="CM166" s="279" t="s">
        <v>814</v>
      </c>
      <c r="CN166" s="279">
        <f t="shared" si="31"/>
        <v>13.79</v>
      </c>
    </row>
    <row r="167" spans="3:92" ht="25.5" customHeight="1" x14ac:dyDescent="0.25">
      <c r="C167" s="223" t="str">
        <f t="shared" si="38"/>
        <v>INFINITE 6Mais de 350 até 400</v>
      </c>
      <c r="D167" s="324" t="s">
        <v>577</v>
      </c>
      <c r="E167" s="223" t="s">
        <v>13</v>
      </c>
      <c r="F167" s="331">
        <v>17.55</v>
      </c>
      <c r="G167" s="347" t="s">
        <v>831</v>
      </c>
      <c r="H167" s="348">
        <f t="shared" si="39"/>
        <v>41.05</v>
      </c>
      <c r="J167" s="253" t="str">
        <f t="shared" si="40"/>
        <v>INFINITE 6Mais de 300 até 350</v>
      </c>
      <c r="K167" s="324" t="s">
        <v>577</v>
      </c>
      <c r="L167" s="254" t="s">
        <v>12</v>
      </c>
      <c r="M167" s="331">
        <v>15.9</v>
      </c>
      <c r="CJ167" s="223" t="str">
        <f t="shared" si="28"/>
        <v>DIAMANTE 4Mais de 450 até 500</v>
      </c>
      <c r="CK167" s="223" t="s">
        <v>569</v>
      </c>
      <c r="CL167" s="223" t="s">
        <v>15</v>
      </c>
      <c r="CM167" s="279" t="s">
        <v>815</v>
      </c>
      <c r="CN167" s="279">
        <f t="shared" si="31"/>
        <v>14.540000000000001</v>
      </c>
    </row>
    <row r="168" spans="3:92" x14ac:dyDescent="0.25">
      <c r="C168" s="223" t="str">
        <f t="shared" si="38"/>
        <v>INFINITE 6Mais de 400 até 450</v>
      </c>
      <c r="D168" s="324" t="s">
        <v>577</v>
      </c>
      <c r="E168" s="223" t="s">
        <v>14</v>
      </c>
      <c r="F168" s="331">
        <v>19.2</v>
      </c>
      <c r="G168" s="347" t="s">
        <v>832</v>
      </c>
      <c r="H168" s="348">
        <f t="shared" si="39"/>
        <v>42.7</v>
      </c>
      <c r="J168" s="253" t="str">
        <f t="shared" si="40"/>
        <v>INFINITE 6Mais de 350 até 400</v>
      </c>
      <c r="K168" s="324" t="s">
        <v>577</v>
      </c>
      <c r="L168" s="254" t="s">
        <v>13</v>
      </c>
      <c r="M168" s="331">
        <v>17.55</v>
      </c>
      <c r="CJ168" s="223" t="str">
        <f t="shared" si="28"/>
        <v>DIAMANTE 4Mais de 500 até 550</v>
      </c>
      <c r="CK168" s="223" t="s">
        <v>569</v>
      </c>
      <c r="CL168" s="223" t="s">
        <v>125</v>
      </c>
      <c r="CM168" s="279" t="s">
        <v>816</v>
      </c>
      <c r="CN168" s="279">
        <f t="shared" si="31"/>
        <v>15.040000000000001</v>
      </c>
    </row>
    <row r="169" spans="3:92" ht="15.75" thickBot="1" x14ac:dyDescent="0.3">
      <c r="C169" s="223" t="str">
        <f>CONCATENATE(D169,E169)</f>
        <v>INFINITE 6Mais de 450 até 500</v>
      </c>
      <c r="D169" s="324" t="s">
        <v>577</v>
      </c>
      <c r="E169" s="223" t="s">
        <v>15</v>
      </c>
      <c r="F169" s="332">
        <v>20.85</v>
      </c>
      <c r="G169" s="347" t="s">
        <v>833</v>
      </c>
      <c r="H169" s="348">
        <f t="shared" si="39"/>
        <v>44.35</v>
      </c>
      <c r="J169" s="253" t="str">
        <f t="shared" si="40"/>
        <v>INFINITE 6Mais de 400 até 450</v>
      </c>
      <c r="K169" s="324" t="s">
        <v>577</v>
      </c>
      <c r="L169" s="254" t="s">
        <v>14</v>
      </c>
      <c r="M169" s="331">
        <v>19.2</v>
      </c>
      <c r="CJ169" s="223" t="str">
        <f t="shared" si="28"/>
        <v>DIAMANTE 4Mais de 550 até 600</v>
      </c>
      <c r="CK169" s="223" t="s">
        <v>569</v>
      </c>
      <c r="CL169" s="223" t="s">
        <v>126</v>
      </c>
      <c r="CM169" s="279" t="s">
        <v>817</v>
      </c>
      <c r="CN169" s="279">
        <f t="shared" si="31"/>
        <v>15.73</v>
      </c>
    </row>
    <row r="170" spans="3:92" ht="15.75" thickBot="1" x14ac:dyDescent="0.3">
      <c r="C170" s="235"/>
      <c r="D170" s="235" t="s">
        <v>406</v>
      </c>
      <c r="E170" s="235" t="s">
        <v>23</v>
      </c>
      <c r="F170" s="235" t="s">
        <v>20</v>
      </c>
      <c r="G170" s="236" t="s">
        <v>21</v>
      </c>
      <c r="H170" s="236" t="s">
        <v>22</v>
      </c>
      <c r="J170" s="253" t="str">
        <f t="shared" si="40"/>
        <v>INFINITE 6Mais de 450 até 500</v>
      </c>
      <c r="K170" s="324" t="s">
        <v>577</v>
      </c>
      <c r="L170" s="254" t="s">
        <v>15</v>
      </c>
      <c r="M170" s="332">
        <v>20.85</v>
      </c>
      <c r="CJ170" s="223" t="str">
        <f t="shared" si="28"/>
        <v>DIAMANTE 4Mais de 600 até 650</v>
      </c>
      <c r="CK170" s="223" t="s">
        <v>569</v>
      </c>
      <c r="CL170" s="223" t="s">
        <v>127</v>
      </c>
      <c r="CM170" s="279" t="s">
        <v>818</v>
      </c>
      <c r="CN170" s="279">
        <f t="shared" si="31"/>
        <v>16.329999999999998</v>
      </c>
    </row>
    <row r="171" spans="3:92" ht="15.75" thickBot="1" x14ac:dyDescent="0.3">
      <c r="C171" s="223" t="str">
        <f t="shared" ref="C171:C180" si="41">CONCATENATE(D171,E171)</f>
        <v>INFINITE 7Até 20</v>
      </c>
      <c r="D171" s="324" t="s">
        <v>578</v>
      </c>
      <c r="E171" s="223" t="s">
        <v>17</v>
      </c>
      <c r="F171" s="330">
        <v>3.85</v>
      </c>
      <c r="G171" s="347" t="s">
        <v>488</v>
      </c>
      <c r="H171" s="348">
        <f>G171+11.75</f>
        <v>27.35</v>
      </c>
      <c r="J171" s="223"/>
      <c r="K171" s="235" t="s">
        <v>406</v>
      </c>
      <c r="L171" s="263" t="s">
        <v>23</v>
      </c>
      <c r="M171" s="331"/>
      <c r="CJ171" s="223" t="str">
        <f t="shared" si="28"/>
        <v>DIAMANTE 4Mais de 650 até 700</v>
      </c>
      <c r="CK171" s="223" t="s">
        <v>569</v>
      </c>
      <c r="CL171" s="223" t="s">
        <v>128</v>
      </c>
      <c r="CM171" s="279" t="s">
        <v>819</v>
      </c>
      <c r="CN171" s="279">
        <f t="shared" si="31"/>
        <v>16.829999999999998</v>
      </c>
    </row>
    <row r="172" spans="3:92" x14ac:dyDescent="0.25">
      <c r="C172" s="223" t="str">
        <f t="shared" si="41"/>
        <v>INFINITE 7Mais de 20 até 50</v>
      </c>
      <c r="D172" s="324" t="s">
        <v>578</v>
      </c>
      <c r="E172" s="223" t="s">
        <v>18</v>
      </c>
      <c r="F172" s="331">
        <v>5.4</v>
      </c>
      <c r="G172" s="347" t="s">
        <v>828</v>
      </c>
      <c r="H172" s="348">
        <f t="shared" ref="H172:H181" si="42">G172+11.75</f>
        <v>28.9</v>
      </c>
      <c r="J172" s="253" t="str">
        <f t="shared" ref="J172:J182" si="43">CONCATENATE(K172,L172)</f>
        <v>INFINITE 7Até 20</v>
      </c>
      <c r="K172" s="324" t="s">
        <v>578</v>
      </c>
      <c r="L172" s="254" t="s">
        <v>17</v>
      </c>
      <c r="M172" s="330">
        <v>3.85</v>
      </c>
      <c r="CJ172" s="223" t="str">
        <f t="shared" si="28"/>
        <v>DIAMANTE 4Mais de 700 até 750</v>
      </c>
      <c r="CK172" s="223" t="s">
        <v>569</v>
      </c>
      <c r="CL172" s="223" t="s">
        <v>129</v>
      </c>
      <c r="CM172" s="279" t="s">
        <v>820</v>
      </c>
      <c r="CN172" s="279">
        <f t="shared" si="31"/>
        <v>17.43</v>
      </c>
    </row>
    <row r="173" spans="3:92" x14ac:dyDescent="0.25">
      <c r="C173" s="223" t="str">
        <f t="shared" si="41"/>
        <v>INFINITE 7Mais de 50 até 100</v>
      </c>
      <c r="D173" s="324" t="s">
        <v>578</v>
      </c>
      <c r="E173" s="223" t="s">
        <v>19</v>
      </c>
      <c r="F173" s="331">
        <v>7.45</v>
      </c>
      <c r="G173" s="347" t="s">
        <v>739</v>
      </c>
      <c r="H173" s="348">
        <f t="shared" si="42"/>
        <v>30.95</v>
      </c>
      <c r="J173" s="253" t="str">
        <f t="shared" si="43"/>
        <v>INFINITE 7Mais de 20 até 50</v>
      </c>
      <c r="K173" s="324" t="s">
        <v>578</v>
      </c>
      <c r="L173" s="254" t="s">
        <v>18</v>
      </c>
      <c r="M173" s="331">
        <v>5.4</v>
      </c>
      <c r="CJ173" s="223" t="str">
        <f t="shared" si="28"/>
        <v>DIAMANTE 4Mais de 750 até 800</v>
      </c>
      <c r="CK173" s="223" t="s">
        <v>569</v>
      </c>
      <c r="CL173" s="223" t="s">
        <v>130</v>
      </c>
      <c r="CM173" s="279" t="s">
        <v>597</v>
      </c>
      <c r="CN173" s="279">
        <f t="shared" si="31"/>
        <v>18.04</v>
      </c>
    </row>
    <row r="174" spans="3:92" x14ac:dyDescent="0.25">
      <c r="C174" s="223" t="str">
        <f t="shared" si="41"/>
        <v>INFINITE 7Mais de 100 até 150</v>
      </c>
      <c r="D174" s="324" t="s">
        <v>578</v>
      </c>
      <c r="E174" s="223" t="s">
        <v>8</v>
      </c>
      <c r="F174" s="331">
        <v>9.1</v>
      </c>
      <c r="G174" s="347" t="s">
        <v>743</v>
      </c>
      <c r="H174" s="348">
        <f t="shared" si="42"/>
        <v>32.6</v>
      </c>
      <c r="J174" s="253" t="str">
        <f t="shared" si="43"/>
        <v>INFINITE 7Mais de 50 até 100</v>
      </c>
      <c r="K174" s="324" t="s">
        <v>578</v>
      </c>
      <c r="L174" s="254" t="s">
        <v>19</v>
      </c>
      <c r="M174" s="331">
        <v>7.45</v>
      </c>
      <c r="CJ174" s="223" t="str">
        <f t="shared" si="28"/>
        <v>DIAMANTE 4Mais de 800 até 850</v>
      </c>
      <c r="CK174" s="223" t="s">
        <v>569</v>
      </c>
      <c r="CL174" s="223" t="s">
        <v>131</v>
      </c>
      <c r="CM174" s="279" t="s">
        <v>598</v>
      </c>
      <c r="CN174" s="279">
        <f t="shared" si="31"/>
        <v>18.68</v>
      </c>
    </row>
    <row r="175" spans="3:92" x14ac:dyDescent="0.25">
      <c r="C175" s="223" t="str">
        <f t="shared" si="41"/>
        <v>INFINITE 7Mais de 150 até 200</v>
      </c>
      <c r="D175" s="324" t="s">
        <v>578</v>
      </c>
      <c r="E175" s="223" t="s">
        <v>9</v>
      </c>
      <c r="F175" s="331">
        <v>10.75</v>
      </c>
      <c r="G175" s="347" t="s">
        <v>829</v>
      </c>
      <c r="H175" s="348">
        <f t="shared" si="42"/>
        <v>34.25</v>
      </c>
      <c r="J175" s="253" t="str">
        <f t="shared" si="43"/>
        <v>INFINITE 7Mais de 100 até 150</v>
      </c>
      <c r="K175" s="324" t="s">
        <v>578</v>
      </c>
      <c r="L175" s="254" t="s">
        <v>8</v>
      </c>
      <c r="M175" s="331">
        <v>9.1</v>
      </c>
      <c r="CJ175" s="223" t="str">
        <f t="shared" si="28"/>
        <v>DIAMANTE 4Mais de 850 até 900</v>
      </c>
      <c r="CK175" s="223" t="s">
        <v>569</v>
      </c>
      <c r="CL175" s="223" t="s">
        <v>132</v>
      </c>
      <c r="CM175" s="279" t="s">
        <v>821</v>
      </c>
      <c r="CN175" s="279">
        <f t="shared" si="31"/>
        <v>19.43</v>
      </c>
    </row>
    <row r="176" spans="3:92" x14ac:dyDescent="0.25">
      <c r="C176" s="223" t="str">
        <f t="shared" si="41"/>
        <v>INFINITE 7Mais de 200 até 250</v>
      </c>
      <c r="D176" s="324" t="s">
        <v>578</v>
      </c>
      <c r="E176" s="223" t="s">
        <v>10</v>
      </c>
      <c r="F176" s="331">
        <v>12.45</v>
      </c>
      <c r="G176" s="347" t="s">
        <v>830</v>
      </c>
      <c r="H176" s="348">
        <f t="shared" si="42"/>
        <v>35.950000000000003</v>
      </c>
      <c r="J176" s="253" t="str">
        <f t="shared" si="43"/>
        <v>INFINITE 7Mais de 150 até 200</v>
      </c>
      <c r="K176" s="324" t="s">
        <v>578</v>
      </c>
      <c r="L176" s="254" t="s">
        <v>9</v>
      </c>
      <c r="M176" s="331">
        <v>10.75</v>
      </c>
      <c r="CJ176" s="223" t="str">
        <f t="shared" si="28"/>
        <v>DIAMANTE 4Mais de 900 até 950</v>
      </c>
      <c r="CK176" s="223" t="s">
        <v>569</v>
      </c>
      <c r="CL176" s="223" t="s">
        <v>133</v>
      </c>
      <c r="CM176" s="279" t="s">
        <v>822</v>
      </c>
      <c r="CN176" s="279">
        <f t="shared" si="31"/>
        <v>19.98</v>
      </c>
    </row>
    <row r="177" spans="3:92" x14ac:dyDescent="0.25">
      <c r="C177" s="223" t="str">
        <f t="shared" si="41"/>
        <v>INFINITE 7Mais de 250 até 300</v>
      </c>
      <c r="D177" s="324" t="s">
        <v>578</v>
      </c>
      <c r="E177" s="223" t="s">
        <v>11</v>
      </c>
      <c r="F177" s="331">
        <v>14.2</v>
      </c>
      <c r="G177" s="347" t="s">
        <v>523</v>
      </c>
      <c r="H177" s="348">
        <f t="shared" si="42"/>
        <v>37.700000000000003</v>
      </c>
      <c r="J177" s="253" t="str">
        <f t="shared" si="43"/>
        <v>INFINITE 7Mais de 200 até 250</v>
      </c>
      <c r="K177" s="324" t="s">
        <v>578</v>
      </c>
      <c r="L177" s="254" t="s">
        <v>10</v>
      </c>
      <c r="M177" s="331">
        <v>12.45</v>
      </c>
      <c r="CJ177" s="223" t="str">
        <f t="shared" si="28"/>
        <v>DIAMANTE 4Mais de 950 até 1000</v>
      </c>
      <c r="CK177" s="223" t="s">
        <v>569</v>
      </c>
      <c r="CL177" s="223" t="s">
        <v>134</v>
      </c>
      <c r="CM177" s="279" t="s">
        <v>823</v>
      </c>
      <c r="CN177" s="279">
        <f t="shared" si="31"/>
        <v>20.53</v>
      </c>
    </row>
    <row r="178" spans="3:92" x14ac:dyDescent="0.25">
      <c r="C178" s="223" t="str">
        <f t="shared" si="41"/>
        <v>INFINITE 7Mais de 300 até 350</v>
      </c>
      <c r="D178" s="324" t="s">
        <v>578</v>
      </c>
      <c r="E178" s="223" t="s">
        <v>12</v>
      </c>
      <c r="F178" s="331">
        <v>15.9</v>
      </c>
      <c r="G178" s="347" t="s">
        <v>537</v>
      </c>
      <c r="H178" s="348">
        <f t="shared" si="42"/>
        <v>39.4</v>
      </c>
      <c r="J178" s="253" t="str">
        <f t="shared" si="43"/>
        <v>INFINITE 7Mais de 250 até 300</v>
      </c>
      <c r="K178" s="324" t="s">
        <v>578</v>
      </c>
      <c r="L178" s="254" t="s">
        <v>11</v>
      </c>
      <c r="M178" s="331">
        <v>14.2</v>
      </c>
      <c r="CJ178" s="223" t="str">
        <f t="shared" si="28"/>
        <v>DIAMANTE 4kg ou fração adicional até 10 Kg</v>
      </c>
      <c r="CK178" s="223" t="s">
        <v>569</v>
      </c>
      <c r="CL178" s="223" t="s">
        <v>135</v>
      </c>
      <c r="CM178" s="279" t="s">
        <v>824</v>
      </c>
      <c r="CN178" s="279">
        <f t="shared" si="31"/>
        <v>11.8</v>
      </c>
    </row>
    <row r="179" spans="3:92" x14ac:dyDescent="0.25">
      <c r="C179" s="223" t="str">
        <f t="shared" si="41"/>
        <v>INFINITE 7Mais de 350 até 400</v>
      </c>
      <c r="D179" s="324" t="s">
        <v>578</v>
      </c>
      <c r="E179" s="223" t="s">
        <v>13</v>
      </c>
      <c r="F179" s="331">
        <v>17.55</v>
      </c>
      <c r="G179" s="347" t="s">
        <v>831</v>
      </c>
      <c r="H179" s="348">
        <f t="shared" si="42"/>
        <v>41.05</v>
      </c>
      <c r="J179" s="253" t="str">
        <f t="shared" si="43"/>
        <v>INFINITE 7Mais de 300 até 350</v>
      </c>
      <c r="K179" s="324" t="s">
        <v>578</v>
      </c>
      <c r="L179" s="254" t="s">
        <v>12</v>
      </c>
      <c r="M179" s="331">
        <v>15.9</v>
      </c>
      <c r="CJ179" s="223" t="str">
        <f t="shared" si="28"/>
        <v>INFINITE 1Até 20</v>
      </c>
      <c r="CK179" s="223" t="s">
        <v>572</v>
      </c>
      <c r="CL179" s="223" t="s">
        <v>17</v>
      </c>
      <c r="CM179" s="279" t="s">
        <v>807</v>
      </c>
      <c r="CN179" s="279">
        <f t="shared" si="31"/>
        <v>7.5</v>
      </c>
    </row>
    <row r="180" spans="3:92" x14ac:dyDescent="0.25">
      <c r="C180" s="223" t="str">
        <f t="shared" si="41"/>
        <v>INFINITE 7Mais de 400 até 450</v>
      </c>
      <c r="D180" s="324" t="s">
        <v>578</v>
      </c>
      <c r="E180" s="223" t="s">
        <v>14</v>
      </c>
      <c r="F180" s="331">
        <v>19.2</v>
      </c>
      <c r="G180" s="347" t="s">
        <v>832</v>
      </c>
      <c r="H180" s="348">
        <f t="shared" si="42"/>
        <v>42.7</v>
      </c>
      <c r="J180" s="253" t="str">
        <f t="shared" si="43"/>
        <v>INFINITE 7Mais de 350 até 400</v>
      </c>
      <c r="K180" s="324" t="s">
        <v>578</v>
      </c>
      <c r="L180" s="254" t="s">
        <v>13</v>
      </c>
      <c r="M180" s="331">
        <v>17.55</v>
      </c>
      <c r="CJ180" s="223" t="str">
        <f t="shared" si="28"/>
        <v>INFINITE 1Mais de 20 até 50</v>
      </c>
      <c r="CK180" s="223" t="s">
        <v>572</v>
      </c>
      <c r="CL180" s="223" t="s">
        <v>18</v>
      </c>
      <c r="CM180" s="279" t="s">
        <v>808</v>
      </c>
      <c r="CN180" s="279">
        <f t="shared" si="31"/>
        <v>8.25</v>
      </c>
    </row>
    <row r="181" spans="3:92" ht="15.75" thickBot="1" x14ac:dyDescent="0.3">
      <c r="C181" s="223" t="str">
        <f>CONCATENATE(D181,E181)</f>
        <v>INFINITE 7Mais de 450 até 500</v>
      </c>
      <c r="D181" s="324" t="s">
        <v>578</v>
      </c>
      <c r="E181" s="223" t="s">
        <v>15</v>
      </c>
      <c r="F181" s="332">
        <v>20.85</v>
      </c>
      <c r="G181" s="347" t="s">
        <v>833</v>
      </c>
      <c r="H181" s="348">
        <f t="shared" si="42"/>
        <v>44.35</v>
      </c>
      <c r="J181" s="253" t="str">
        <f t="shared" si="43"/>
        <v>INFINITE 7Mais de 400 até 450</v>
      </c>
      <c r="K181" s="324" t="s">
        <v>578</v>
      </c>
      <c r="L181" s="254" t="s">
        <v>14</v>
      </c>
      <c r="M181" s="331">
        <v>19.2</v>
      </c>
      <c r="CJ181" s="223" t="str">
        <f t="shared" si="28"/>
        <v>INFINITE 1Mais de 50 até 100</v>
      </c>
      <c r="CK181" s="223" t="s">
        <v>572</v>
      </c>
      <c r="CL181" s="223" t="s">
        <v>19</v>
      </c>
      <c r="CM181" s="279" t="s">
        <v>809</v>
      </c>
      <c r="CN181" s="279">
        <f t="shared" si="31"/>
        <v>8.9400000000000013</v>
      </c>
    </row>
    <row r="182" spans="3:92" ht="15.75" thickBot="1" x14ac:dyDescent="0.3">
      <c r="C182" s="235"/>
      <c r="D182" s="235" t="s">
        <v>406</v>
      </c>
      <c r="E182" s="235" t="s">
        <v>23</v>
      </c>
      <c r="F182" s="235" t="s">
        <v>20</v>
      </c>
      <c r="G182" s="236" t="s">
        <v>21</v>
      </c>
      <c r="H182" s="236" t="s">
        <v>22</v>
      </c>
      <c r="J182" s="253" t="str">
        <f t="shared" si="43"/>
        <v>INFINITE 7Mais de 450 até 500</v>
      </c>
      <c r="K182" s="324" t="s">
        <v>578</v>
      </c>
      <c r="L182" s="254" t="s">
        <v>15</v>
      </c>
      <c r="M182" s="332">
        <v>20.85</v>
      </c>
      <c r="CJ182" s="223" t="str">
        <f t="shared" si="28"/>
        <v>INFINITE 1Mais de 100 até 150</v>
      </c>
      <c r="CK182" s="223" t="s">
        <v>572</v>
      </c>
      <c r="CL182" s="223" t="s">
        <v>8</v>
      </c>
      <c r="CM182" s="279" t="s">
        <v>452</v>
      </c>
      <c r="CN182" s="279">
        <f t="shared" si="31"/>
        <v>9.6000000000000014</v>
      </c>
    </row>
    <row r="183" spans="3:92" ht="15.75" thickBot="1" x14ac:dyDescent="0.3">
      <c r="C183" s="223" t="str">
        <f t="shared" ref="C183:C192" si="44">CONCATENATE(D183,E183)</f>
        <v>INFINITE 8Até 20</v>
      </c>
      <c r="D183" s="324" t="s">
        <v>579</v>
      </c>
      <c r="E183" s="223" t="s">
        <v>17</v>
      </c>
      <c r="F183" s="330">
        <v>3.85</v>
      </c>
      <c r="G183" s="347" t="s">
        <v>488</v>
      </c>
      <c r="H183" s="348">
        <f>G183+11.75</f>
        <v>27.35</v>
      </c>
      <c r="J183" s="223"/>
      <c r="K183" s="235" t="s">
        <v>406</v>
      </c>
      <c r="L183" s="263" t="s">
        <v>23</v>
      </c>
      <c r="M183" s="331"/>
      <c r="CJ183" s="223" t="str">
        <f t="shared" si="28"/>
        <v>INFINITE 1Mais de 150 até 200</v>
      </c>
      <c r="CK183" s="223" t="s">
        <v>572</v>
      </c>
      <c r="CL183" s="223" t="s">
        <v>9</v>
      </c>
      <c r="CM183" s="279" t="s">
        <v>810</v>
      </c>
      <c r="CN183" s="279">
        <f t="shared" si="31"/>
        <v>10.350000000000001</v>
      </c>
    </row>
    <row r="184" spans="3:92" x14ac:dyDescent="0.25">
      <c r="C184" s="223" t="str">
        <f t="shared" si="44"/>
        <v>INFINITE 8Mais de 20 até 50</v>
      </c>
      <c r="D184" s="324" t="s">
        <v>579</v>
      </c>
      <c r="E184" s="223" t="s">
        <v>18</v>
      </c>
      <c r="F184" s="331">
        <v>5.4</v>
      </c>
      <c r="G184" s="347" t="s">
        <v>828</v>
      </c>
      <c r="H184" s="348">
        <f t="shared" ref="H184:H193" si="45">G184+11.75</f>
        <v>28.9</v>
      </c>
      <c r="J184" s="253" t="str">
        <f t="shared" ref="J184:J194" si="46">CONCATENATE(K184,L184)</f>
        <v>INFINITE 8Até 20</v>
      </c>
      <c r="K184" s="324" t="s">
        <v>579</v>
      </c>
      <c r="L184" s="254" t="s">
        <v>17</v>
      </c>
      <c r="M184" s="330">
        <v>3.85</v>
      </c>
      <c r="CJ184" s="223" t="str">
        <f t="shared" si="28"/>
        <v>INFINITE 1Mais de 200 até 250</v>
      </c>
      <c r="CK184" s="223" t="s">
        <v>572</v>
      </c>
      <c r="CL184" s="223" t="s">
        <v>10</v>
      </c>
      <c r="CM184" s="279" t="s">
        <v>811</v>
      </c>
      <c r="CN184" s="279">
        <f t="shared" si="31"/>
        <v>10.940000000000001</v>
      </c>
    </row>
    <row r="185" spans="3:92" x14ac:dyDescent="0.25">
      <c r="C185" s="223" t="str">
        <f t="shared" si="44"/>
        <v>INFINITE 8Mais de 50 até 100</v>
      </c>
      <c r="D185" s="324" t="s">
        <v>579</v>
      </c>
      <c r="E185" s="223" t="s">
        <v>19</v>
      </c>
      <c r="F185" s="331">
        <v>7.45</v>
      </c>
      <c r="G185" s="347" t="s">
        <v>739</v>
      </c>
      <c r="H185" s="348">
        <f t="shared" si="45"/>
        <v>30.95</v>
      </c>
      <c r="J185" s="253" t="str">
        <f t="shared" si="46"/>
        <v>INFINITE 8Mais de 20 até 50</v>
      </c>
      <c r="K185" s="324" t="s">
        <v>579</v>
      </c>
      <c r="L185" s="254" t="s">
        <v>18</v>
      </c>
      <c r="M185" s="331">
        <v>5.4</v>
      </c>
      <c r="CJ185" s="223" t="str">
        <f t="shared" si="28"/>
        <v>INFINITE 1Mais de 250 até 300</v>
      </c>
      <c r="CK185" s="223" t="s">
        <v>572</v>
      </c>
      <c r="CL185" s="223" t="s">
        <v>11</v>
      </c>
      <c r="CM185" s="279" t="s">
        <v>812</v>
      </c>
      <c r="CN185" s="279">
        <f t="shared" si="31"/>
        <v>11.7</v>
      </c>
    </row>
    <row r="186" spans="3:92" x14ac:dyDescent="0.25">
      <c r="C186" s="223" t="str">
        <f t="shared" si="44"/>
        <v>INFINITE 8Mais de 100 até 150</v>
      </c>
      <c r="D186" s="324" t="s">
        <v>579</v>
      </c>
      <c r="E186" s="223" t="s">
        <v>8</v>
      </c>
      <c r="F186" s="331">
        <v>9.1</v>
      </c>
      <c r="G186" s="347" t="s">
        <v>743</v>
      </c>
      <c r="H186" s="348">
        <f t="shared" si="45"/>
        <v>32.6</v>
      </c>
      <c r="J186" s="253" t="str">
        <f t="shared" si="46"/>
        <v>INFINITE 8Mais de 50 até 100</v>
      </c>
      <c r="K186" s="324" t="s">
        <v>579</v>
      </c>
      <c r="L186" s="254" t="s">
        <v>19</v>
      </c>
      <c r="M186" s="331">
        <v>7.45</v>
      </c>
      <c r="CJ186" s="223" t="str">
        <f t="shared" si="28"/>
        <v>INFINITE 1Mais de 300 até 350</v>
      </c>
      <c r="CK186" s="223" t="s">
        <v>572</v>
      </c>
      <c r="CL186" s="223" t="s">
        <v>12</v>
      </c>
      <c r="CM186" s="279" t="s">
        <v>608</v>
      </c>
      <c r="CN186" s="279">
        <f t="shared" si="31"/>
        <v>12.34</v>
      </c>
    </row>
    <row r="187" spans="3:92" x14ac:dyDescent="0.25">
      <c r="C187" s="223" t="str">
        <f t="shared" si="44"/>
        <v>INFINITE 8Mais de 150 até 200</v>
      </c>
      <c r="D187" s="324" t="s">
        <v>579</v>
      </c>
      <c r="E187" s="223" t="s">
        <v>9</v>
      </c>
      <c r="F187" s="331">
        <v>10.75</v>
      </c>
      <c r="G187" s="347" t="s">
        <v>829</v>
      </c>
      <c r="H187" s="348">
        <f t="shared" si="45"/>
        <v>34.25</v>
      </c>
      <c r="J187" s="253" t="str">
        <f t="shared" si="46"/>
        <v>INFINITE 8Mais de 100 até 150</v>
      </c>
      <c r="K187" s="324" t="s">
        <v>579</v>
      </c>
      <c r="L187" s="254" t="s">
        <v>8</v>
      </c>
      <c r="M187" s="331">
        <v>9.1</v>
      </c>
      <c r="CJ187" s="223" t="str">
        <f t="shared" si="28"/>
        <v>INFINITE 1Mais de 350 até 400</v>
      </c>
      <c r="CK187" s="223" t="s">
        <v>572</v>
      </c>
      <c r="CL187" s="223" t="s">
        <v>13</v>
      </c>
      <c r="CM187" s="279" t="s">
        <v>813</v>
      </c>
      <c r="CN187" s="279">
        <f t="shared" si="31"/>
        <v>13.09</v>
      </c>
    </row>
    <row r="188" spans="3:92" ht="25.5" customHeight="1" x14ac:dyDescent="0.25">
      <c r="C188" s="223" t="str">
        <f t="shared" si="44"/>
        <v>INFINITE 8Mais de 200 até 250</v>
      </c>
      <c r="D188" s="324" t="s">
        <v>579</v>
      </c>
      <c r="E188" s="223" t="s">
        <v>10</v>
      </c>
      <c r="F188" s="331">
        <v>12.45</v>
      </c>
      <c r="G188" s="347" t="s">
        <v>830</v>
      </c>
      <c r="H188" s="348">
        <f t="shared" si="45"/>
        <v>35.950000000000003</v>
      </c>
      <c r="J188" s="253" t="str">
        <f t="shared" si="46"/>
        <v>INFINITE 8Mais de 150 até 200</v>
      </c>
      <c r="K188" s="324" t="s">
        <v>579</v>
      </c>
      <c r="L188" s="254" t="s">
        <v>9</v>
      </c>
      <c r="M188" s="331">
        <v>10.75</v>
      </c>
      <c r="CJ188" s="223" t="str">
        <f t="shared" si="28"/>
        <v>INFINITE 1Mais de 400 até 450</v>
      </c>
      <c r="CK188" s="223" t="s">
        <v>572</v>
      </c>
      <c r="CL188" s="223" t="s">
        <v>14</v>
      </c>
      <c r="CM188" s="279" t="s">
        <v>814</v>
      </c>
      <c r="CN188" s="279">
        <f t="shared" si="31"/>
        <v>13.79</v>
      </c>
    </row>
    <row r="189" spans="3:92" x14ac:dyDescent="0.25">
      <c r="C189" s="223" t="str">
        <f t="shared" si="44"/>
        <v>INFINITE 8Mais de 250 até 300</v>
      </c>
      <c r="D189" s="324" t="s">
        <v>579</v>
      </c>
      <c r="E189" s="223" t="s">
        <v>11</v>
      </c>
      <c r="F189" s="331">
        <v>14.2</v>
      </c>
      <c r="G189" s="347" t="s">
        <v>523</v>
      </c>
      <c r="H189" s="348">
        <f t="shared" si="45"/>
        <v>37.700000000000003</v>
      </c>
      <c r="J189" s="253" t="str">
        <f t="shared" si="46"/>
        <v>INFINITE 8Mais de 200 até 250</v>
      </c>
      <c r="K189" s="324" t="s">
        <v>579</v>
      </c>
      <c r="L189" s="254" t="s">
        <v>10</v>
      </c>
      <c r="M189" s="331">
        <v>12.45</v>
      </c>
      <c r="CJ189" s="223" t="str">
        <f t="shared" si="28"/>
        <v>INFINITE 1Mais de 450 até 500</v>
      </c>
      <c r="CK189" s="223" t="s">
        <v>572</v>
      </c>
      <c r="CL189" s="223" t="s">
        <v>15</v>
      </c>
      <c r="CM189" s="279" t="s">
        <v>815</v>
      </c>
      <c r="CN189" s="279">
        <f t="shared" si="31"/>
        <v>14.540000000000001</v>
      </c>
    </row>
    <row r="190" spans="3:92" x14ac:dyDescent="0.25">
      <c r="C190" s="223" t="str">
        <f t="shared" si="44"/>
        <v>INFINITE 8Mais de 300 até 350</v>
      </c>
      <c r="D190" s="324" t="s">
        <v>579</v>
      </c>
      <c r="E190" s="223" t="s">
        <v>12</v>
      </c>
      <c r="F190" s="331">
        <v>15.9</v>
      </c>
      <c r="G190" s="347" t="s">
        <v>537</v>
      </c>
      <c r="H190" s="348">
        <f t="shared" si="45"/>
        <v>39.4</v>
      </c>
      <c r="J190" s="253" t="str">
        <f t="shared" si="46"/>
        <v>INFINITE 8Mais de 250 até 300</v>
      </c>
      <c r="K190" s="324" t="s">
        <v>579</v>
      </c>
      <c r="L190" s="254" t="s">
        <v>11</v>
      </c>
      <c r="M190" s="331">
        <v>14.2</v>
      </c>
      <c r="CJ190" s="223" t="str">
        <f t="shared" si="28"/>
        <v>INFINITE 1Mais de 500 até 550</v>
      </c>
      <c r="CK190" s="223" t="s">
        <v>572</v>
      </c>
      <c r="CL190" s="223" t="s">
        <v>125</v>
      </c>
      <c r="CM190" s="279" t="s">
        <v>816</v>
      </c>
      <c r="CN190" s="279">
        <f t="shared" si="31"/>
        <v>15.040000000000001</v>
      </c>
    </row>
    <row r="191" spans="3:92" x14ac:dyDescent="0.25">
      <c r="C191" s="223" t="str">
        <f t="shared" si="44"/>
        <v>INFINITE 8Mais de 350 até 400</v>
      </c>
      <c r="D191" s="324" t="s">
        <v>579</v>
      </c>
      <c r="E191" s="223" t="s">
        <v>13</v>
      </c>
      <c r="F191" s="331">
        <v>17.55</v>
      </c>
      <c r="G191" s="347" t="s">
        <v>831</v>
      </c>
      <c r="H191" s="348">
        <f t="shared" si="45"/>
        <v>41.05</v>
      </c>
      <c r="J191" s="253" t="str">
        <f t="shared" si="46"/>
        <v>INFINITE 8Mais de 300 até 350</v>
      </c>
      <c r="K191" s="324" t="s">
        <v>579</v>
      </c>
      <c r="L191" s="254" t="s">
        <v>12</v>
      </c>
      <c r="M191" s="331">
        <v>15.9</v>
      </c>
      <c r="CJ191" s="223" t="str">
        <f t="shared" si="28"/>
        <v>INFINITE 1Mais de 550 até 600</v>
      </c>
      <c r="CK191" s="223" t="s">
        <v>572</v>
      </c>
      <c r="CL191" s="223" t="s">
        <v>126</v>
      </c>
      <c r="CM191" s="279" t="s">
        <v>817</v>
      </c>
      <c r="CN191" s="279">
        <f t="shared" si="31"/>
        <v>15.73</v>
      </c>
    </row>
    <row r="192" spans="3:92" x14ac:dyDescent="0.25">
      <c r="C192" s="223" t="str">
        <f t="shared" si="44"/>
        <v>INFINITE 8Mais de 400 até 450</v>
      </c>
      <c r="D192" s="324" t="s">
        <v>579</v>
      </c>
      <c r="E192" s="223" t="s">
        <v>14</v>
      </c>
      <c r="F192" s="331">
        <v>19.2</v>
      </c>
      <c r="G192" s="347" t="s">
        <v>832</v>
      </c>
      <c r="H192" s="348">
        <f t="shared" si="45"/>
        <v>42.7</v>
      </c>
      <c r="J192" s="253" t="str">
        <f t="shared" si="46"/>
        <v>INFINITE 8Mais de 350 até 400</v>
      </c>
      <c r="K192" s="324" t="s">
        <v>579</v>
      </c>
      <c r="L192" s="254" t="s">
        <v>13</v>
      </c>
      <c r="M192" s="331">
        <v>17.55</v>
      </c>
      <c r="CJ192" s="223" t="str">
        <f t="shared" si="28"/>
        <v>INFINITE 1Mais de 600 até 650</v>
      </c>
      <c r="CK192" s="223" t="s">
        <v>572</v>
      </c>
      <c r="CL192" s="223" t="s">
        <v>127</v>
      </c>
      <c r="CM192" s="279" t="s">
        <v>818</v>
      </c>
      <c r="CN192" s="279">
        <f t="shared" si="31"/>
        <v>16.329999999999998</v>
      </c>
    </row>
    <row r="193" spans="3:92" ht="15.75" thickBot="1" x14ac:dyDescent="0.3">
      <c r="C193" s="223" t="str">
        <f>CONCATENATE(D193,E193)</f>
        <v>INFINITE 8Mais de 450 até 500</v>
      </c>
      <c r="D193" s="324" t="s">
        <v>579</v>
      </c>
      <c r="E193" s="223" t="s">
        <v>15</v>
      </c>
      <c r="F193" s="332">
        <v>20.85</v>
      </c>
      <c r="G193" s="347" t="s">
        <v>833</v>
      </c>
      <c r="H193" s="348">
        <f t="shared" si="45"/>
        <v>44.35</v>
      </c>
      <c r="J193" s="253" t="str">
        <f t="shared" si="46"/>
        <v>INFINITE 8Mais de 400 até 450</v>
      </c>
      <c r="K193" s="324" t="s">
        <v>579</v>
      </c>
      <c r="L193" s="254" t="s">
        <v>14</v>
      </c>
      <c r="M193" s="331">
        <v>19.2</v>
      </c>
      <c r="CJ193" s="223" t="str">
        <f t="shared" si="28"/>
        <v>INFINITE 1Mais de 650 até 700</v>
      </c>
      <c r="CK193" s="223" t="s">
        <v>572</v>
      </c>
      <c r="CL193" s="223" t="s">
        <v>128</v>
      </c>
      <c r="CM193" s="279" t="s">
        <v>819</v>
      </c>
      <c r="CN193" s="279">
        <f t="shared" si="31"/>
        <v>16.829999999999998</v>
      </c>
    </row>
    <row r="194" spans="3:92" ht="15.75" thickBot="1" x14ac:dyDescent="0.3">
      <c r="J194" s="253" t="str">
        <f t="shared" si="46"/>
        <v>INFINITE 8Mais de 450 até 500</v>
      </c>
      <c r="K194" s="324" t="s">
        <v>579</v>
      </c>
      <c r="L194" s="254" t="s">
        <v>15</v>
      </c>
      <c r="M194" s="332">
        <v>20.85</v>
      </c>
      <c r="CJ194" s="223" t="str">
        <f t="shared" si="28"/>
        <v>INFINITE 1Mais de 700 até 750</v>
      </c>
      <c r="CK194" s="223" t="s">
        <v>572</v>
      </c>
      <c r="CL194" s="223" t="s">
        <v>129</v>
      </c>
      <c r="CM194" s="279" t="s">
        <v>820</v>
      </c>
      <c r="CN194" s="279">
        <f t="shared" si="31"/>
        <v>17.43</v>
      </c>
    </row>
    <row r="195" spans="3:92" x14ac:dyDescent="0.25">
      <c r="CJ195" s="223" t="str">
        <f t="shared" si="28"/>
        <v>INFINITE 1Mais de 750 até 800</v>
      </c>
      <c r="CK195" s="223" t="s">
        <v>572</v>
      </c>
      <c r="CL195" s="223" t="s">
        <v>130</v>
      </c>
      <c r="CM195" s="279" t="s">
        <v>597</v>
      </c>
      <c r="CN195" s="279">
        <f t="shared" si="31"/>
        <v>18.04</v>
      </c>
    </row>
    <row r="196" spans="3:92" x14ac:dyDescent="0.25">
      <c r="CJ196" s="223" t="str">
        <f t="shared" si="28"/>
        <v>INFINITE 1Mais de 800 até 850</v>
      </c>
      <c r="CK196" s="223" t="s">
        <v>572</v>
      </c>
      <c r="CL196" s="223" t="s">
        <v>131</v>
      </c>
      <c r="CM196" s="279" t="s">
        <v>598</v>
      </c>
      <c r="CN196" s="279">
        <f t="shared" ref="CN196:CN259" si="47">CM196+5.9</f>
        <v>18.68</v>
      </c>
    </row>
    <row r="197" spans="3:92" x14ac:dyDescent="0.25">
      <c r="CJ197" s="223" t="str">
        <f t="shared" si="28"/>
        <v>INFINITE 1Mais de 850 até 900</v>
      </c>
      <c r="CK197" s="223" t="s">
        <v>572</v>
      </c>
      <c r="CL197" s="223" t="s">
        <v>132</v>
      </c>
      <c r="CM197" s="279" t="s">
        <v>821</v>
      </c>
      <c r="CN197" s="279">
        <f t="shared" si="47"/>
        <v>19.43</v>
      </c>
    </row>
    <row r="198" spans="3:92" x14ac:dyDescent="0.25">
      <c r="CJ198" s="223" t="str">
        <f t="shared" si="28"/>
        <v>INFINITE 1Mais de 900 até 950</v>
      </c>
      <c r="CK198" s="223" t="s">
        <v>572</v>
      </c>
      <c r="CL198" s="223" t="s">
        <v>133</v>
      </c>
      <c r="CM198" s="279" t="s">
        <v>822</v>
      </c>
      <c r="CN198" s="279">
        <f t="shared" si="47"/>
        <v>19.98</v>
      </c>
    </row>
    <row r="199" spans="3:92" x14ac:dyDescent="0.25">
      <c r="CJ199" s="223" t="str">
        <f t="shared" si="28"/>
        <v>INFINITE 1Mais de 950 até 1000</v>
      </c>
      <c r="CK199" s="223" t="s">
        <v>572</v>
      </c>
      <c r="CL199" s="223" t="s">
        <v>134</v>
      </c>
      <c r="CM199" s="279" t="s">
        <v>823</v>
      </c>
      <c r="CN199" s="279">
        <f t="shared" si="47"/>
        <v>20.53</v>
      </c>
    </row>
    <row r="200" spans="3:92" x14ac:dyDescent="0.25">
      <c r="CJ200" s="223" t="str">
        <f t="shared" si="28"/>
        <v>INFINITE 1kg ou fração adicional até 10 Kg</v>
      </c>
      <c r="CK200" s="223" t="s">
        <v>572</v>
      </c>
      <c r="CL200" s="223" t="s">
        <v>135</v>
      </c>
      <c r="CM200" s="279" t="s">
        <v>824</v>
      </c>
      <c r="CN200" s="279">
        <f t="shared" si="47"/>
        <v>11.8</v>
      </c>
    </row>
    <row r="201" spans="3:92" x14ac:dyDescent="0.25">
      <c r="CJ201" s="223" t="str">
        <f t="shared" si="28"/>
        <v>INFINITE 2Até 20</v>
      </c>
      <c r="CK201" s="223" t="s">
        <v>573</v>
      </c>
      <c r="CL201" s="223" t="s">
        <v>17</v>
      </c>
      <c r="CM201" s="279" t="s">
        <v>807</v>
      </c>
      <c r="CN201" s="279">
        <f t="shared" si="47"/>
        <v>7.5</v>
      </c>
    </row>
    <row r="202" spans="3:92" x14ac:dyDescent="0.25">
      <c r="CJ202" s="223" t="str">
        <f t="shared" si="28"/>
        <v>INFINITE 2Mais de 20 até 50</v>
      </c>
      <c r="CK202" s="223" t="s">
        <v>573</v>
      </c>
      <c r="CL202" s="223" t="s">
        <v>18</v>
      </c>
      <c r="CM202" s="279" t="s">
        <v>808</v>
      </c>
      <c r="CN202" s="279">
        <f t="shared" si="47"/>
        <v>8.25</v>
      </c>
    </row>
    <row r="203" spans="3:92" x14ac:dyDescent="0.25">
      <c r="CJ203" s="223" t="str">
        <f t="shared" si="28"/>
        <v>INFINITE 2Mais de 50 até 100</v>
      </c>
      <c r="CK203" s="223" t="s">
        <v>573</v>
      </c>
      <c r="CL203" s="223" t="s">
        <v>19</v>
      </c>
      <c r="CM203" s="279" t="s">
        <v>809</v>
      </c>
      <c r="CN203" s="279">
        <f t="shared" si="47"/>
        <v>8.9400000000000013</v>
      </c>
    </row>
    <row r="204" spans="3:92" x14ac:dyDescent="0.25">
      <c r="CJ204" s="223" t="str">
        <f t="shared" si="28"/>
        <v>INFINITE 2Mais de 100 até 150</v>
      </c>
      <c r="CK204" s="223" t="s">
        <v>573</v>
      </c>
      <c r="CL204" s="223" t="s">
        <v>8</v>
      </c>
      <c r="CM204" s="279" t="s">
        <v>452</v>
      </c>
      <c r="CN204" s="279">
        <f t="shared" si="47"/>
        <v>9.6000000000000014</v>
      </c>
    </row>
    <row r="205" spans="3:92" x14ac:dyDescent="0.25">
      <c r="CJ205" s="223" t="str">
        <f t="shared" si="28"/>
        <v>INFINITE 2Mais de 150 até 200</v>
      </c>
      <c r="CK205" s="223" t="s">
        <v>573</v>
      </c>
      <c r="CL205" s="223" t="s">
        <v>9</v>
      </c>
      <c r="CM205" s="279" t="s">
        <v>810</v>
      </c>
      <c r="CN205" s="279">
        <f t="shared" si="47"/>
        <v>10.350000000000001</v>
      </c>
    </row>
    <row r="206" spans="3:92" x14ac:dyDescent="0.25">
      <c r="CJ206" s="223" t="str">
        <f t="shared" si="28"/>
        <v>INFINITE 2Mais de 200 até 250</v>
      </c>
      <c r="CK206" s="223" t="s">
        <v>573</v>
      </c>
      <c r="CL206" s="223" t="s">
        <v>10</v>
      </c>
      <c r="CM206" s="279" t="s">
        <v>811</v>
      </c>
      <c r="CN206" s="279">
        <f t="shared" si="47"/>
        <v>10.940000000000001</v>
      </c>
    </row>
    <row r="207" spans="3:92" x14ac:dyDescent="0.25">
      <c r="CJ207" s="223" t="str">
        <f t="shared" si="28"/>
        <v>INFINITE 2Mais de 250 até 300</v>
      </c>
      <c r="CK207" s="223" t="s">
        <v>573</v>
      </c>
      <c r="CL207" s="223" t="s">
        <v>11</v>
      </c>
      <c r="CM207" s="279" t="s">
        <v>812</v>
      </c>
      <c r="CN207" s="279">
        <f t="shared" si="47"/>
        <v>11.7</v>
      </c>
    </row>
    <row r="208" spans="3:92" x14ac:dyDescent="0.25">
      <c r="CJ208" s="223" t="str">
        <f t="shared" si="28"/>
        <v>INFINITE 2Mais de 300 até 350</v>
      </c>
      <c r="CK208" s="223" t="s">
        <v>573</v>
      </c>
      <c r="CL208" s="223" t="s">
        <v>12</v>
      </c>
      <c r="CM208" s="279" t="s">
        <v>608</v>
      </c>
      <c r="CN208" s="279">
        <f t="shared" si="47"/>
        <v>12.34</v>
      </c>
    </row>
    <row r="209" spans="88:92" ht="25.5" customHeight="1" x14ac:dyDescent="0.25">
      <c r="CJ209" s="223" t="str">
        <f t="shared" si="28"/>
        <v>INFINITE 2Mais de 350 até 400</v>
      </c>
      <c r="CK209" s="223" t="s">
        <v>573</v>
      </c>
      <c r="CL209" s="223" t="s">
        <v>13</v>
      </c>
      <c r="CM209" s="279" t="s">
        <v>813</v>
      </c>
      <c r="CN209" s="279">
        <f t="shared" si="47"/>
        <v>13.09</v>
      </c>
    </row>
    <row r="210" spans="88:92" x14ac:dyDescent="0.25">
      <c r="CJ210" s="223" t="str">
        <f t="shared" si="28"/>
        <v>INFINITE 2Mais de 400 até 450</v>
      </c>
      <c r="CK210" s="223" t="s">
        <v>573</v>
      </c>
      <c r="CL210" s="223" t="s">
        <v>14</v>
      </c>
      <c r="CM210" s="279" t="s">
        <v>814</v>
      </c>
      <c r="CN210" s="279">
        <f t="shared" si="47"/>
        <v>13.79</v>
      </c>
    </row>
    <row r="211" spans="88:92" x14ac:dyDescent="0.25">
      <c r="CJ211" s="223" t="str">
        <f t="shared" si="28"/>
        <v>INFINITE 2Mais de 450 até 500</v>
      </c>
      <c r="CK211" s="223" t="s">
        <v>573</v>
      </c>
      <c r="CL211" s="223" t="s">
        <v>15</v>
      </c>
      <c r="CM211" s="279" t="s">
        <v>815</v>
      </c>
      <c r="CN211" s="279">
        <f t="shared" si="47"/>
        <v>14.540000000000001</v>
      </c>
    </row>
    <row r="212" spans="88:92" x14ac:dyDescent="0.25">
      <c r="CJ212" s="223" t="str">
        <f t="shared" si="28"/>
        <v>INFINITE 2Mais de 500 até 550</v>
      </c>
      <c r="CK212" s="223" t="s">
        <v>573</v>
      </c>
      <c r="CL212" s="223" t="s">
        <v>125</v>
      </c>
      <c r="CM212" s="279" t="s">
        <v>816</v>
      </c>
      <c r="CN212" s="279">
        <f t="shared" si="47"/>
        <v>15.040000000000001</v>
      </c>
    </row>
    <row r="213" spans="88:92" x14ac:dyDescent="0.25">
      <c r="CJ213" s="223" t="str">
        <f t="shared" si="28"/>
        <v>INFINITE 2Mais de 550 até 600</v>
      </c>
      <c r="CK213" s="223" t="s">
        <v>573</v>
      </c>
      <c r="CL213" s="223" t="s">
        <v>126</v>
      </c>
      <c r="CM213" s="279" t="s">
        <v>817</v>
      </c>
      <c r="CN213" s="279">
        <f t="shared" si="47"/>
        <v>15.73</v>
      </c>
    </row>
    <row r="214" spans="88:92" x14ac:dyDescent="0.25">
      <c r="CJ214" s="223" t="str">
        <f t="shared" si="28"/>
        <v>INFINITE 2Mais de 600 até 650</v>
      </c>
      <c r="CK214" s="223" t="s">
        <v>573</v>
      </c>
      <c r="CL214" s="223" t="s">
        <v>127</v>
      </c>
      <c r="CM214" s="279" t="s">
        <v>818</v>
      </c>
      <c r="CN214" s="279">
        <f t="shared" si="47"/>
        <v>16.329999999999998</v>
      </c>
    </row>
    <row r="215" spans="88:92" x14ac:dyDescent="0.25">
      <c r="CJ215" s="223" t="str">
        <f t="shared" si="28"/>
        <v>INFINITE 2Mais de 650 até 700</v>
      </c>
      <c r="CK215" s="223" t="s">
        <v>573</v>
      </c>
      <c r="CL215" s="223" t="s">
        <v>128</v>
      </c>
      <c r="CM215" s="279" t="s">
        <v>819</v>
      </c>
      <c r="CN215" s="279">
        <f t="shared" si="47"/>
        <v>16.829999999999998</v>
      </c>
    </row>
    <row r="216" spans="88:92" x14ac:dyDescent="0.25">
      <c r="CJ216" s="223" t="str">
        <f t="shared" si="28"/>
        <v>INFINITE 2Mais de 700 até 750</v>
      </c>
      <c r="CK216" s="223" t="s">
        <v>573</v>
      </c>
      <c r="CL216" s="223" t="s">
        <v>129</v>
      </c>
      <c r="CM216" s="279" t="s">
        <v>820</v>
      </c>
      <c r="CN216" s="279">
        <f t="shared" si="47"/>
        <v>17.43</v>
      </c>
    </row>
    <row r="217" spans="88:92" x14ac:dyDescent="0.25">
      <c r="CJ217" s="223" t="str">
        <f t="shared" si="28"/>
        <v>INFINITE 2Mais de 750 até 800</v>
      </c>
      <c r="CK217" s="223" t="s">
        <v>573</v>
      </c>
      <c r="CL217" s="223" t="s">
        <v>130</v>
      </c>
      <c r="CM217" s="279" t="s">
        <v>597</v>
      </c>
      <c r="CN217" s="279">
        <f t="shared" si="47"/>
        <v>18.04</v>
      </c>
    </row>
    <row r="218" spans="88:92" x14ac:dyDescent="0.25">
      <c r="CJ218" s="223" t="str">
        <f t="shared" si="28"/>
        <v>INFINITE 2Mais de 800 até 850</v>
      </c>
      <c r="CK218" s="223" t="s">
        <v>573</v>
      </c>
      <c r="CL218" s="223" t="s">
        <v>131</v>
      </c>
      <c r="CM218" s="279" t="s">
        <v>598</v>
      </c>
      <c r="CN218" s="279">
        <f t="shared" si="47"/>
        <v>18.68</v>
      </c>
    </row>
    <row r="219" spans="88:92" x14ac:dyDescent="0.25">
      <c r="CJ219" s="223" t="str">
        <f t="shared" si="28"/>
        <v>INFINITE 2Mais de 850 até 900</v>
      </c>
      <c r="CK219" s="223" t="s">
        <v>573</v>
      </c>
      <c r="CL219" s="223" t="s">
        <v>132</v>
      </c>
      <c r="CM219" s="279" t="s">
        <v>821</v>
      </c>
      <c r="CN219" s="279">
        <f t="shared" si="47"/>
        <v>19.43</v>
      </c>
    </row>
    <row r="220" spans="88:92" x14ac:dyDescent="0.25">
      <c r="CJ220" s="223" t="str">
        <f t="shared" si="28"/>
        <v>INFINITE 2Mais de 900 até 950</v>
      </c>
      <c r="CK220" s="223" t="s">
        <v>573</v>
      </c>
      <c r="CL220" s="223" t="s">
        <v>133</v>
      </c>
      <c r="CM220" s="279" t="s">
        <v>822</v>
      </c>
      <c r="CN220" s="279">
        <f t="shared" si="47"/>
        <v>19.98</v>
      </c>
    </row>
    <row r="221" spans="88:92" x14ac:dyDescent="0.25">
      <c r="CJ221" s="223" t="str">
        <f t="shared" si="28"/>
        <v>INFINITE 2Mais de 950 até 1000</v>
      </c>
      <c r="CK221" s="223" t="s">
        <v>573</v>
      </c>
      <c r="CL221" s="223" t="s">
        <v>134</v>
      </c>
      <c r="CM221" s="279" t="s">
        <v>823</v>
      </c>
      <c r="CN221" s="279">
        <f t="shared" si="47"/>
        <v>20.53</v>
      </c>
    </row>
    <row r="222" spans="88:92" x14ac:dyDescent="0.25">
      <c r="CJ222" s="223" t="str">
        <f t="shared" si="28"/>
        <v>INFINITE 2kg ou fração adicional até 10 Kg</v>
      </c>
      <c r="CK222" s="223" t="s">
        <v>573</v>
      </c>
      <c r="CL222" s="223" t="s">
        <v>135</v>
      </c>
      <c r="CM222" s="279" t="s">
        <v>824</v>
      </c>
      <c r="CN222" s="279">
        <f t="shared" si="47"/>
        <v>11.8</v>
      </c>
    </row>
    <row r="223" spans="88:92" x14ac:dyDescent="0.25">
      <c r="CJ223" s="223" t="str">
        <f t="shared" si="28"/>
        <v>INFINITE 3Até 20</v>
      </c>
      <c r="CK223" s="223" t="s">
        <v>574</v>
      </c>
      <c r="CL223" s="223" t="s">
        <v>17</v>
      </c>
      <c r="CM223" s="279" t="s">
        <v>807</v>
      </c>
      <c r="CN223" s="279">
        <f t="shared" si="47"/>
        <v>7.5</v>
      </c>
    </row>
    <row r="224" spans="88:92" x14ac:dyDescent="0.25">
      <c r="CJ224" s="223" t="str">
        <f t="shared" si="28"/>
        <v>INFINITE 3Mais de 20 até 50</v>
      </c>
      <c r="CK224" s="223" t="s">
        <v>574</v>
      </c>
      <c r="CL224" s="223" t="s">
        <v>18</v>
      </c>
      <c r="CM224" s="279" t="s">
        <v>808</v>
      </c>
      <c r="CN224" s="279">
        <f t="shared" si="47"/>
        <v>8.25</v>
      </c>
    </row>
    <row r="225" spans="88:92" x14ac:dyDescent="0.25">
      <c r="CJ225" s="223" t="str">
        <f t="shared" si="28"/>
        <v>INFINITE 3Mais de 50 até 100</v>
      </c>
      <c r="CK225" s="223" t="s">
        <v>574</v>
      </c>
      <c r="CL225" s="223" t="s">
        <v>19</v>
      </c>
      <c r="CM225" s="279" t="s">
        <v>809</v>
      </c>
      <c r="CN225" s="279">
        <f t="shared" si="47"/>
        <v>8.9400000000000013</v>
      </c>
    </row>
    <row r="226" spans="88:92" x14ac:dyDescent="0.25">
      <c r="CJ226" s="223" t="str">
        <f t="shared" si="28"/>
        <v>INFINITE 3Mais de 100 até 150</v>
      </c>
      <c r="CK226" s="223" t="s">
        <v>574</v>
      </c>
      <c r="CL226" s="223" t="s">
        <v>8</v>
      </c>
      <c r="CM226" s="279" t="s">
        <v>452</v>
      </c>
      <c r="CN226" s="279">
        <f t="shared" si="47"/>
        <v>9.6000000000000014</v>
      </c>
    </row>
    <row r="227" spans="88:92" x14ac:dyDescent="0.25">
      <c r="CJ227" s="223" t="str">
        <f t="shared" si="28"/>
        <v>INFINITE 3Mais de 150 até 200</v>
      </c>
      <c r="CK227" s="223" t="s">
        <v>574</v>
      </c>
      <c r="CL227" s="223" t="s">
        <v>9</v>
      </c>
      <c r="CM227" s="279" t="s">
        <v>810</v>
      </c>
      <c r="CN227" s="279">
        <f t="shared" si="47"/>
        <v>10.350000000000001</v>
      </c>
    </row>
    <row r="228" spans="88:92" x14ac:dyDescent="0.25">
      <c r="CJ228" s="223" t="str">
        <f t="shared" si="28"/>
        <v>INFINITE 3Mais de 200 até 250</v>
      </c>
      <c r="CK228" s="223" t="s">
        <v>574</v>
      </c>
      <c r="CL228" s="223" t="s">
        <v>10</v>
      </c>
      <c r="CM228" s="279" t="s">
        <v>811</v>
      </c>
      <c r="CN228" s="279">
        <f t="shared" si="47"/>
        <v>10.940000000000001</v>
      </c>
    </row>
    <row r="229" spans="88:92" x14ac:dyDescent="0.25">
      <c r="CJ229" s="223" t="str">
        <f t="shared" si="28"/>
        <v>INFINITE 3Mais de 250 até 300</v>
      </c>
      <c r="CK229" s="223" t="s">
        <v>574</v>
      </c>
      <c r="CL229" s="223" t="s">
        <v>11</v>
      </c>
      <c r="CM229" s="279" t="s">
        <v>812</v>
      </c>
      <c r="CN229" s="279">
        <f t="shared" si="47"/>
        <v>11.7</v>
      </c>
    </row>
    <row r="230" spans="88:92" ht="25.5" customHeight="1" x14ac:dyDescent="0.25">
      <c r="CJ230" s="223" t="str">
        <f t="shared" si="28"/>
        <v>INFINITE 3Mais de 300 até 350</v>
      </c>
      <c r="CK230" s="223" t="s">
        <v>574</v>
      </c>
      <c r="CL230" s="223" t="s">
        <v>12</v>
      </c>
      <c r="CM230" s="279" t="s">
        <v>608</v>
      </c>
      <c r="CN230" s="279">
        <f t="shared" si="47"/>
        <v>12.34</v>
      </c>
    </row>
    <row r="231" spans="88:92" x14ac:dyDescent="0.25">
      <c r="CJ231" s="223" t="str">
        <f t="shared" si="28"/>
        <v>INFINITE 3Mais de 350 até 400</v>
      </c>
      <c r="CK231" s="223" t="s">
        <v>574</v>
      </c>
      <c r="CL231" s="223" t="s">
        <v>13</v>
      </c>
      <c r="CM231" s="279" t="s">
        <v>813</v>
      </c>
      <c r="CN231" s="279">
        <f t="shared" si="47"/>
        <v>13.09</v>
      </c>
    </row>
    <row r="232" spans="88:92" x14ac:dyDescent="0.25">
      <c r="CJ232" s="223" t="str">
        <f t="shared" si="28"/>
        <v>INFINITE 3Mais de 400 até 450</v>
      </c>
      <c r="CK232" s="223" t="s">
        <v>574</v>
      </c>
      <c r="CL232" s="223" t="s">
        <v>14</v>
      </c>
      <c r="CM232" s="279" t="s">
        <v>814</v>
      </c>
      <c r="CN232" s="279">
        <f t="shared" si="47"/>
        <v>13.79</v>
      </c>
    </row>
    <row r="233" spans="88:92" x14ac:dyDescent="0.25">
      <c r="CJ233" s="223" t="str">
        <f t="shared" si="28"/>
        <v>INFINITE 3Mais de 450 até 500</v>
      </c>
      <c r="CK233" s="223" t="s">
        <v>574</v>
      </c>
      <c r="CL233" s="223" t="s">
        <v>15</v>
      </c>
      <c r="CM233" s="279" t="s">
        <v>815</v>
      </c>
      <c r="CN233" s="279">
        <f t="shared" si="47"/>
        <v>14.540000000000001</v>
      </c>
    </row>
    <row r="234" spans="88:92" x14ac:dyDescent="0.25">
      <c r="CJ234" s="223" t="str">
        <f t="shared" si="28"/>
        <v>INFINITE 3Mais de 500 até 550</v>
      </c>
      <c r="CK234" s="223" t="s">
        <v>574</v>
      </c>
      <c r="CL234" s="223" t="s">
        <v>125</v>
      </c>
      <c r="CM234" s="279" t="s">
        <v>816</v>
      </c>
      <c r="CN234" s="279">
        <f t="shared" si="47"/>
        <v>15.040000000000001</v>
      </c>
    </row>
    <row r="235" spans="88:92" x14ac:dyDescent="0.25">
      <c r="CJ235" s="223" t="str">
        <f t="shared" si="28"/>
        <v>INFINITE 3Mais de 550 até 600</v>
      </c>
      <c r="CK235" s="223" t="s">
        <v>574</v>
      </c>
      <c r="CL235" s="223" t="s">
        <v>126</v>
      </c>
      <c r="CM235" s="279" t="s">
        <v>817</v>
      </c>
      <c r="CN235" s="279">
        <f t="shared" si="47"/>
        <v>15.73</v>
      </c>
    </row>
    <row r="236" spans="88:92" x14ac:dyDescent="0.25">
      <c r="CJ236" s="223" t="str">
        <f t="shared" si="28"/>
        <v>INFINITE 3Mais de 600 até 650</v>
      </c>
      <c r="CK236" s="223" t="s">
        <v>574</v>
      </c>
      <c r="CL236" s="223" t="s">
        <v>127</v>
      </c>
      <c r="CM236" s="279" t="s">
        <v>818</v>
      </c>
      <c r="CN236" s="279">
        <f t="shared" si="47"/>
        <v>16.329999999999998</v>
      </c>
    </row>
    <row r="237" spans="88:92" x14ac:dyDescent="0.25">
      <c r="CJ237" s="223" t="str">
        <f t="shared" si="28"/>
        <v>INFINITE 3Mais de 650 até 700</v>
      </c>
      <c r="CK237" s="223" t="s">
        <v>574</v>
      </c>
      <c r="CL237" s="223" t="s">
        <v>128</v>
      </c>
      <c r="CM237" s="279" t="s">
        <v>819</v>
      </c>
      <c r="CN237" s="279">
        <f t="shared" si="47"/>
        <v>16.829999999999998</v>
      </c>
    </row>
    <row r="238" spans="88:92" x14ac:dyDescent="0.25">
      <c r="CJ238" s="223" t="str">
        <f t="shared" si="28"/>
        <v>INFINITE 3Mais de 700 até 750</v>
      </c>
      <c r="CK238" s="223" t="s">
        <v>574</v>
      </c>
      <c r="CL238" s="223" t="s">
        <v>129</v>
      </c>
      <c r="CM238" s="279" t="s">
        <v>820</v>
      </c>
      <c r="CN238" s="279">
        <f t="shared" si="47"/>
        <v>17.43</v>
      </c>
    </row>
    <row r="239" spans="88:92" x14ac:dyDescent="0.25">
      <c r="CJ239" s="223" t="str">
        <f t="shared" si="28"/>
        <v>INFINITE 3Mais de 750 até 800</v>
      </c>
      <c r="CK239" s="223" t="s">
        <v>574</v>
      </c>
      <c r="CL239" s="223" t="s">
        <v>130</v>
      </c>
      <c r="CM239" s="279" t="s">
        <v>597</v>
      </c>
      <c r="CN239" s="279">
        <f t="shared" si="47"/>
        <v>18.04</v>
      </c>
    </row>
    <row r="240" spans="88:92" x14ac:dyDescent="0.25">
      <c r="CJ240" s="223" t="str">
        <f t="shared" si="28"/>
        <v>INFINITE 3Mais de 800 até 850</v>
      </c>
      <c r="CK240" s="223" t="s">
        <v>574</v>
      </c>
      <c r="CL240" s="223" t="s">
        <v>131</v>
      </c>
      <c r="CM240" s="279" t="s">
        <v>598</v>
      </c>
      <c r="CN240" s="279">
        <f t="shared" si="47"/>
        <v>18.68</v>
      </c>
    </row>
    <row r="241" spans="88:92" x14ac:dyDescent="0.25">
      <c r="CJ241" s="223" t="str">
        <f t="shared" si="28"/>
        <v>INFINITE 3Mais de 850 até 900</v>
      </c>
      <c r="CK241" s="223" t="s">
        <v>574</v>
      </c>
      <c r="CL241" s="223" t="s">
        <v>132</v>
      </c>
      <c r="CM241" s="279" t="s">
        <v>821</v>
      </c>
      <c r="CN241" s="279">
        <f t="shared" si="47"/>
        <v>19.43</v>
      </c>
    </row>
    <row r="242" spans="88:92" x14ac:dyDescent="0.25">
      <c r="CJ242" s="223" t="str">
        <f t="shared" si="28"/>
        <v>INFINITE 3Mais de 900 até 950</v>
      </c>
      <c r="CK242" s="223" t="s">
        <v>574</v>
      </c>
      <c r="CL242" s="223" t="s">
        <v>133</v>
      </c>
      <c r="CM242" s="279" t="s">
        <v>822</v>
      </c>
      <c r="CN242" s="279">
        <f t="shared" si="47"/>
        <v>19.98</v>
      </c>
    </row>
    <row r="243" spans="88:92" x14ac:dyDescent="0.25">
      <c r="CJ243" s="223" t="str">
        <f t="shared" si="28"/>
        <v>INFINITE 3Mais de 950 até 1000</v>
      </c>
      <c r="CK243" s="223" t="s">
        <v>574</v>
      </c>
      <c r="CL243" s="223" t="s">
        <v>134</v>
      </c>
      <c r="CM243" s="279" t="s">
        <v>823</v>
      </c>
      <c r="CN243" s="279">
        <f t="shared" si="47"/>
        <v>20.53</v>
      </c>
    </row>
    <row r="244" spans="88:92" x14ac:dyDescent="0.25">
      <c r="CJ244" s="223" t="str">
        <f t="shared" si="28"/>
        <v>INFINITE 3kg ou fração adicional até 10 Kg</v>
      </c>
      <c r="CK244" s="223" t="s">
        <v>574</v>
      </c>
      <c r="CL244" s="223" t="s">
        <v>135</v>
      </c>
      <c r="CM244" s="279" t="s">
        <v>824</v>
      </c>
      <c r="CN244" s="279">
        <f t="shared" si="47"/>
        <v>11.8</v>
      </c>
    </row>
    <row r="245" spans="88:92" x14ac:dyDescent="0.25">
      <c r="CJ245" s="223" t="str">
        <f t="shared" si="28"/>
        <v>INFINITE 4Até 20</v>
      </c>
      <c r="CK245" s="223" t="s">
        <v>575</v>
      </c>
      <c r="CL245" s="223" t="s">
        <v>17</v>
      </c>
      <c r="CM245" s="279" t="s">
        <v>807</v>
      </c>
      <c r="CN245" s="279">
        <f t="shared" si="47"/>
        <v>7.5</v>
      </c>
    </row>
    <row r="246" spans="88:92" x14ac:dyDescent="0.25">
      <c r="CJ246" s="223" t="str">
        <f t="shared" si="28"/>
        <v>INFINITE 4Mais de 20 até 50</v>
      </c>
      <c r="CK246" s="223" t="s">
        <v>575</v>
      </c>
      <c r="CL246" s="223" t="s">
        <v>18</v>
      </c>
      <c r="CM246" s="279" t="s">
        <v>808</v>
      </c>
      <c r="CN246" s="279">
        <f t="shared" si="47"/>
        <v>8.25</v>
      </c>
    </row>
    <row r="247" spans="88:92" x14ac:dyDescent="0.25">
      <c r="CJ247" s="223" t="str">
        <f t="shared" si="28"/>
        <v>INFINITE 4Mais de 50 até 100</v>
      </c>
      <c r="CK247" s="223" t="s">
        <v>575</v>
      </c>
      <c r="CL247" s="223" t="s">
        <v>19</v>
      </c>
      <c r="CM247" s="279" t="s">
        <v>809</v>
      </c>
      <c r="CN247" s="279">
        <f t="shared" si="47"/>
        <v>8.9400000000000013</v>
      </c>
    </row>
    <row r="248" spans="88:92" x14ac:dyDescent="0.25">
      <c r="CJ248" s="223" t="str">
        <f t="shared" si="28"/>
        <v>INFINITE 4Mais de 100 até 150</v>
      </c>
      <c r="CK248" s="223" t="s">
        <v>575</v>
      </c>
      <c r="CL248" s="223" t="s">
        <v>8</v>
      </c>
      <c r="CM248" s="279" t="s">
        <v>452</v>
      </c>
      <c r="CN248" s="279">
        <f t="shared" si="47"/>
        <v>9.6000000000000014</v>
      </c>
    </row>
    <row r="249" spans="88:92" x14ac:dyDescent="0.25">
      <c r="CJ249" s="223" t="str">
        <f t="shared" si="28"/>
        <v>INFINITE 4Mais de 150 até 200</v>
      </c>
      <c r="CK249" s="223" t="s">
        <v>575</v>
      </c>
      <c r="CL249" s="223" t="s">
        <v>9</v>
      </c>
      <c r="CM249" s="279" t="s">
        <v>810</v>
      </c>
      <c r="CN249" s="279">
        <f t="shared" si="47"/>
        <v>10.350000000000001</v>
      </c>
    </row>
    <row r="250" spans="88:92" x14ac:dyDescent="0.25">
      <c r="CJ250" s="223" t="str">
        <f t="shared" si="28"/>
        <v>INFINITE 4Mais de 200 até 250</v>
      </c>
      <c r="CK250" s="223" t="s">
        <v>575</v>
      </c>
      <c r="CL250" s="223" t="s">
        <v>10</v>
      </c>
      <c r="CM250" s="279" t="s">
        <v>811</v>
      </c>
      <c r="CN250" s="279">
        <f t="shared" si="47"/>
        <v>10.940000000000001</v>
      </c>
    </row>
    <row r="251" spans="88:92" ht="25.5" customHeight="1" x14ac:dyDescent="0.25">
      <c r="CJ251" s="223" t="str">
        <f t="shared" si="28"/>
        <v>INFINITE 4Mais de 250 até 300</v>
      </c>
      <c r="CK251" s="223" t="s">
        <v>575</v>
      </c>
      <c r="CL251" s="223" t="s">
        <v>11</v>
      </c>
      <c r="CM251" s="279" t="s">
        <v>812</v>
      </c>
      <c r="CN251" s="279">
        <f t="shared" si="47"/>
        <v>11.7</v>
      </c>
    </row>
    <row r="252" spans="88:92" x14ac:dyDescent="0.25">
      <c r="CJ252" s="223" t="str">
        <f t="shared" si="28"/>
        <v>INFINITE 4Mais de 300 até 350</v>
      </c>
      <c r="CK252" s="223" t="s">
        <v>575</v>
      </c>
      <c r="CL252" s="223" t="s">
        <v>12</v>
      </c>
      <c r="CM252" s="279" t="s">
        <v>608</v>
      </c>
      <c r="CN252" s="279">
        <f t="shared" si="47"/>
        <v>12.34</v>
      </c>
    </row>
    <row r="253" spans="88:92" x14ac:dyDescent="0.25">
      <c r="CJ253" s="223" t="str">
        <f t="shared" si="28"/>
        <v>INFINITE 4Mais de 350 até 400</v>
      </c>
      <c r="CK253" s="223" t="s">
        <v>575</v>
      </c>
      <c r="CL253" s="223" t="s">
        <v>13</v>
      </c>
      <c r="CM253" s="279" t="s">
        <v>813</v>
      </c>
      <c r="CN253" s="279">
        <f t="shared" si="47"/>
        <v>13.09</v>
      </c>
    </row>
    <row r="254" spans="88:92" x14ac:dyDescent="0.25">
      <c r="CJ254" s="223" t="str">
        <f t="shared" si="28"/>
        <v>INFINITE 4Mais de 400 até 450</v>
      </c>
      <c r="CK254" s="223" t="s">
        <v>575</v>
      </c>
      <c r="CL254" s="223" t="s">
        <v>14</v>
      </c>
      <c r="CM254" s="279" t="s">
        <v>814</v>
      </c>
      <c r="CN254" s="279">
        <f t="shared" si="47"/>
        <v>13.79</v>
      </c>
    </row>
    <row r="255" spans="88:92" x14ac:dyDescent="0.25">
      <c r="CJ255" s="223" t="str">
        <f t="shared" si="28"/>
        <v>INFINITE 4Mais de 450 até 500</v>
      </c>
      <c r="CK255" s="223" t="s">
        <v>575</v>
      </c>
      <c r="CL255" s="223" t="s">
        <v>15</v>
      </c>
      <c r="CM255" s="279" t="s">
        <v>815</v>
      </c>
      <c r="CN255" s="279">
        <f t="shared" si="47"/>
        <v>14.540000000000001</v>
      </c>
    </row>
    <row r="256" spans="88:92" x14ac:dyDescent="0.25">
      <c r="CJ256" s="223" t="str">
        <f t="shared" si="28"/>
        <v>INFINITE 4Mais de 500 até 550</v>
      </c>
      <c r="CK256" s="223" t="s">
        <v>575</v>
      </c>
      <c r="CL256" s="223" t="s">
        <v>125</v>
      </c>
      <c r="CM256" s="279" t="s">
        <v>816</v>
      </c>
      <c r="CN256" s="279">
        <f t="shared" si="47"/>
        <v>15.040000000000001</v>
      </c>
    </row>
    <row r="257" spans="88:92" x14ac:dyDescent="0.25">
      <c r="CJ257" s="223" t="str">
        <f t="shared" si="28"/>
        <v>INFINITE 4Mais de 550 até 600</v>
      </c>
      <c r="CK257" s="223" t="s">
        <v>575</v>
      </c>
      <c r="CL257" s="223" t="s">
        <v>126</v>
      </c>
      <c r="CM257" s="279" t="s">
        <v>817</v>
      </c>
      <c r="CN257" s="279">
        <f t="shared" si="47"/>
        <v>15.73</v>
      </c>
    </row>
    <row r="258" spans="88:92" x14ac:dyDescent="0.25">
      <c r="CJ258" s="223" t="str">
        <f t="shared" si="28"/>
        <v>INFINITE 4Mais de 600 até 650</v>
      </c>
      <c r="CK258" s="223" t="s">
        <v>575</v>
      </c>
      <c r="CL258" s="223" t="s">
        <v>127</v>
      </c>
      <c r="CM258" s="279" t="s">
        <v>818</v>
      </c>
      <c r="CN258" s="279">
        <f t="shared" si="47"/>
        <v>16.329999999999998</v>
      </c>
    </row>
    <row r="259" spans="88:92" x14ac:dyDescent="0.25">
      <c r="CJ259" s="223" t="str">
        <f t="shared" si="28"/>
        <v>INFINITE 4Mais de 650 até 700</v>
      </c>
      <c r="CK259" s="223" t="s">
        <v>575</v>
      </c>
      <c r="CL259" s="223" t="s">
        <v>128</v>
      </c>
      <c r="CM259" s="279" t="s">
        <v>819</v>
      </c>
      <c r="CN259" s="279">
        <f t="shared" si="47"/>
        <v>16.829999999999998</v>
      </c>
    </row>
    <row r="260" spans="88:92" x14ac:dyDescent="0.25">
      <c r="CJ260" s="223" t="str">
        <f t="shared" si="28"/>
        <v>INFINITE 4Mais de 700 até 750</v>
      </c>
      <c r="CK260" s="223" t="s">
        <v>575</v>
      </c>
      <c r="CL260" s="223" t="s">
        <v>129</v>
      </c>
      <c r="CM260" s="279" t="s">
        <v>820</v>
      </c>
      <c r="CN260" s="279">
        <f t="shared" ref="CN260:CN323" si="48">CM260+5.9</f>
        <v>17.43</v>
      </c>
    </row>
    <row r="261" spans="88:92" x14ac:dyDescent="0.25">
      <c r="CJ261" s="223" t="str">
        <f t="shared" si="28"/>
        <v>INFINITE 4Mais de 750 até 800</v>
      </c>
      <c r="CK261" s="223" t="s">
        <v>575</v>
      </c>
      <c r="CL261" s="223" t="s">
        <v>130</v>
      </c>
      <c r="CM261" s="279" t="s">
        <v>597</v>
      </c>
      <c r="CN261" s="279">
        <f t="shared" si="48"/>
        <v>18.04</v>
      </c>
    </row>
    <row r="262" spans="88:92" x14ac:dyDescent="0.25">
      <c r="CJ262" s="223" t="str">
        <f t="shared" si="28"/>
        <v>INFINITE 4Mais de 800 até 850</v>
      </c>
      <c r="CK262" s="223" t="s">
        <v>575</v>
      </c>
      <c r="CL262" s="223" t="s">
        <v>131</v>
      </c>
      <c r="CM262" s="279" t="s">
        <v>598</v>
      </c>
      <c r="CN262" s="279">
        <f t="shared" si="48"/>
        <v>18.68</v>
      </c>
    </row>
    <row r="263" spans="88:92" x14ac:dyDescent="0.25">
      <c r="CJ263" s="223" t="str">
        <f t="shared" si="28"/>
        <v>INFINITE 4Mais de 850 até 900</v>
      </c>
      <c r="CK263" s="223" t="s">
        <v>575</v>
      </c>
      <c r="CL263" s="223" t="s">
        <v>132</v>
      </c>
      <c r="CM263" s="279" t="s">
        <v>821</v>
      </c>
      <c r="CN263" s="279">
        <f t="shared" si="48"/>
        <v>19.43</v>
      </c>
    </row>
    <row r="264" spans="88:92" x14ac:dyDescent="0.25">
      <c r="CJ264" s="223" t="str">
        <f t="shared" si="28"/>
        <v>INFINITE 4Mais de 900 até 950</v>
      </c>
      <c r="CK264" s="223" t="s">
        <v>575</v>
      </c>
      <c r="CL264" s="223" t="s">
        <v>133</v>
      </c>
      <c r="CM264" s="279" t="s">
        <v>822</v>
      </c>
      <c r="CN264" s="279">
        <f t="shared" si="48"/>
        <v>19.98</v>
      </c>
    </row>
    <row r="265" spans="88:92" x14ac:dyDescent="0.25">
      <c r="CJ265" s="223" t="str">
        <f t="shared" si="28"/>
        <v>INFINITE 4Mais de 950 até 1000</v>
      </c>
      <c r="CK265" s="223" t="s">
        <v>575</v>
      </c>
      <c r="CL265" s="223" t="s">
        <v>134</v>
      </c>
      <c r="CM265" s="279" t="s">
        <v>823</v>
      </c>
      <c r="CN265" s="279">
        <f t="shared" si="48"/>
        <v>20.53</v>
      </c>
    </row>
    <row r="266" spans="88:92" x14ac:dyDescent="0.25">
      <c r="CJ266" s="223" t="str">
        <f t="shared" si="28"/>
        <v>INFINITE 4kg ou fração adicional até 10 Kg</v>
      </c>
      <c r="CK266" s="223" t="s">
        <v>575</v>
      </c>
      <c r="CL266" s="223" t="s">
        <v>135</v>
      </c>
      <c r="CM266" s="279" t="s">
        <v>824</v>
      </c>
      <c r="CN266" s="279">
        <f t="shared" si="48"/>
        <v>11.8</v>
      </c>
    </row>
    <row r="267" spans="88:92" x14ac:dyDescent="0.25">
      <c r="CJ267" s="223" t="str">
        <f t="shared" si="28"/>
        <v>INFINITE 5Até 20</v>
      </c>
      <c r="CK267" s="223" t="s">
        <v>576</v>
      </c>
      <c r="CL267" s="223" t="s">
        <v>17</v>
      </c>
      <c r="CM267" s="279" t="s">
        <v>807</v>
      </c>
      <c r="CN267" s="279">
        <f t="shared" si="48"/>
        <v>7.5</v>
      </c>
    </row>
    <row r="268" spans="88:92" x14ac:dyDescent="0.25">
      <c r="CJ268" s="223" t="str">
        <f t="shared" si="28"/>
        <v>INFINITE 5Mais de 20 até 50</v>
      </c>
      <c r="CK268" s="223" t="s">
        <v>576</v>
      </c>
      <c r="CL268" s="223" t="s">
        <v>18</v>
      </c>
      <c r="CM268" s="279" t="s">
        <v>808</v>
      </c>
      <c r="CN268" s="279">
        <f t="shared" si="48"/>
        <v>8.25</v>
      </c>
    </row>
    <row r="269" spans="88:92" x14ac:dyDescent="0.25">
      <c r="CJ269" s="223" t="str">
        <f t="shared" si="28"/>
        <v>INFINITE 5Mais de 50 até 100</v>
      </c>
      <c r="CK269" s="223" t="s">
        <v>576</v>
      </c>
      <c r="CL269" s="223" t="s">
        <v>19</v>
      </c>
      <c r="CM269" s="279" t="s">
        <v>809</v>
      </c>
      <c r="CN269" s="279">
        <f t="shared" si="48"/>
        <v>8.9400000000000013</v>
      </c>
    </row>
    <row r="270" spans="88:92" x14ac:dyDescent="0.25">
      <c r="CJ270" s="223" t="str">
        <f t="shared" si="28"/>
        <v>INFINITE 5Mais de 100 até 150</v>
      </c>
      <c r="CK270" s="223" t="s">
        <v>576</v>
      </c>
      <c r="CL270" s="223" t="s">
        <v>8</v>
      </c>
      <c r="CM270" s="279" t="s">
        <v>452</v>
      </c>
      <c r="CN270" s="279">
        <f t="shared" si="48"/>
        <v>9.6000000000000014</v>
      </c>
    </row>
    <row r="271" spans="88:92" x14ac:dyDescent="0.25">
      <c r="CJ271" s="223" t="str">
        <f t="shared" si="28"/>
        <v>INFINITE 5Mais de 150 até 200</v>
      </c>
      <c r="CK271" s="223" t="s">
        <v>576</v>
      </c>
      <c r="CL271" s="223" t="s">
        <v>9</v>
      </c>
      <c r="CM271" s="279" t="s">
        <v>810</v>
      </c>
      <c r="CN271" s="279">
        <f t="shared" si="48"/>
        <v>10.350000000000001</v>
      </c>
    </row>
    <row r="272" spans="88:92" ht="25.5" customHeight="1" x14ac:dyDescent="0.25">
      <c r="CJ272" s="223" t="str">
        <f t="shared" si="28"/>
        <v>INFINITE 5Mais de 200 até 250</v>
      </c>
      <c r="CK272" s="223" t="s">
        <v>576</v>
      </c>
      <c r="CL272" s="223" t="s">
        <v>10</v>
      </c>
      <c r="CM272" s="279" t="s">
        <v>811</v>
      </c>
      <c r="CN272" s="279">
        <f t="shared" si="48"/>
        <v>10.940000000000001</v>
      </c>
    </row>
    <row r="273" spans="88:92" x14ac:dyDescent="0.25">
      <c r="CJ273" s="223" t="str">
        <f t="shared" si="28"/>
        <v>INFINITE 5Mais de 250 até 300</v>
      </c>
      <c r="CK273" s="223" t="s">
        <v>576</v>
      </c>
      <c r="CL273" s="223" t="s">
        <v>11</v>
      </c>
      <c r="CM273" s="279" t="s">
        <v>812</v>
      </c>
      <c r="CN273" s="279">
        <f t="shared" si="48"/>
        <v>11.7</v>
      </c>
    </row>
    <row r="274" spans="88:92" x14ac:dyDescent="0.25">
      <c r="CJ274" s="223" t="str">
        <f t="shared" si="28"/>
        <v>INFINITE 5Mais de 300 até 350</v>
      </c>
      <c r="CK274" s="223" t="s">
        <v>576</v>
      </c>
      <c r="CL274" s="223" t="s">
        <v>12</v>
      </c>
      <c r="CM274" s="279" t="s">
        <v>608</v>
      </c>
      <c r="CN274" s="279">
        <f t="shared" si="48"/>
        <v>12.34</v>
      </c>
    </row>
    <row r="275" spans="88:92" x14ac:dyDescent="0.25">
      <c r="CJ275" s="223" t="str">
        <f t="shared" si="28"/>
        <v>INFINITE 5Mais de 350 até 400</v>
      </c>
      <c r="CK275" s="223" t="s">
        <v>576</v>
      </c>
      <c r="CL275" s="223" t="s">
        <v>13</v>
      </c>
      <c r="CM275" s="279" t="s">
        <v>813</v>
      </c>
      <c r="CN275" s="279">
        <f t="shared" si="48"/>
        <v>13.09</v>
      </c>
    </row>
    <row r="276" spans="88:92" x14ac:dyDescent="0.25">
      <c r="CJ276" s="223" t="str">
        <f t="shared" si="28"/>
        <v>INFINITE 5Mais de 400 até 450</v>
      </c>
      <c r="CK276" s="223" t="s">
        <v>576</v>
      </c>
      <c r="CL276" s="223" t="s">
        <v>14</v>
      </c>
      <c r="CM276" s="279" t="s">
        <v>814</v>
      </c>
      <c r="CN276" s="279">
        <f t="shared" si="48"/>
        <v>13.79</v>
      </c>
    </row>
    <row r="277" spans="88:92" x14ac:dyDescent="0.25">
      <c r="CJ277" s="223" t="str">
        <f t="shared" si="28"/>
        <v>INFINITE 5Mais de 450 até 500</v>
      </c>
      <c r="CK277" s="223" t="s">
        <v>576</v>
      </c>
      <c r="CL277" s="223" t="s">
        <v>15</v>
      </c>
      <c r="CM277" s="279" t="s">
        <v>815</v>
      </c>
      <c r="CN277" s="279">
        <f t="shared" si="48"/>
        <v>14.540000000000001</v>
      </c>
    </row>
    <row r="278" spans="88:92" x14ac:dyDescent="0.25">
      <c r="CJ278" s="223" t="str">
        <f t="shared" si="28"/>
        <v>INFINITE 5Mais de 500 até 550</v>
      </c>
      <c r="CK278" s="223" t="s">
        <v>576</v>
      </c>
      <c r="CL278" s="223" t="s">
        <v>125</v>
      </c>
      <c r="CM278" s="279" t="s">
        <v>816</v>
      </c>
      <c r="CN278" s="279">
        <f t="shared" si="48"/>
        <v>15.040000000000001</v>
      </c>
    </row>
    <row r="279" spans="88:92" x14ac:dyDescent="0.25">
      <c r="CJ279" s="223" t="str">
        <f t="shared" si="28"/>
        <v>INFINITE 5Mais de 550 até 600</v>
      </c>
      <c r="CK279" s="223" t="s">
        <v>576</v>
      </c>
      <c r="CL279" s="223" t="s">
        <v>126</v>
      </c>
      <c r="CM279" s="279" t="s">
        <v>817</v>
      </c>
      <c r="CN279" s="279">
        <f t="shared" si="48"/>
        <v>15.73</v>
      </c>
    </row>
    <row r="280" spans="88:92" x14ac:dyDescent="0.25">
      <c r="CJ280" s="223" t="str">
        <f t="shared" si="28"/>
        <v>INFINITE 5Mais de 600 até 650</v>
      </c>
      <c r="CK280" s="223" t="s">
        <v>576</v>
      </c>
      <c r="CL280" s="223" t="s">
        <v>127</v>
      </c>
      <c r="CM280" s="279" t="s">
        <v>818</v>
      </c>
      <c r="CN280" s="279">
        <f t="shared" si="48"/>
        <v>16.329999999999998</v>
      </c>
    </row>
    <row r="281" spans="88:92" x14ac:dyDescent="0.25">
      <c r="CJ281" s="223" t="str">
        <f t="shared" si="28"/>
        <v>INFINITE 5Mais de 650 até 700</v>
      </c>
      <c r="CK281" s="223" t="s">
        <v>576</v>
      </c>
      <c r="CL281" s="223" t="s">
        <v>128</v>
      </c>
      <c r="CM281" s="279" t="s">
        <v>819</v>
      </c>
      <c r="CN281" s="279">
        <f t="shared" si="48"/>
        <v>16.829999999999998</v>
      </c>
    </row>
    <row r="282" spans="88:92" x14ac:dyDescent="0.25">
      <c r="CJ282" s="223" t="str">
        <f t="shared" si="28"/>
        <v>INFINITE 5Mais de 700 até 750</v>
      </c>
      <c r="CK282" s="223" t="s">
        <v>576</v>
      </c>
      <c r="CL282" s="223" t="s">
        <v>129</v>
      </c>
      <c r="CM282" s="279" t="s">
        <v>820</v>
      </c>
      <c r="CN282" s="279">
        <f t="shared" si="48"/>
        <v>17.43</v>
      </c>
    </row>
    <row r="283" spans="88:92" x14ac:dyDescent="0.25">
      <c r="CJ283" s="223" t="str">
        <f t="shared" si="28"/>
        <v>INFINITE 5Mais de 750 até 800</v>
      </c>
      <c r="CK283" s="223" t="s">
        <v>576</v>
      </c>
      <c r="CL283" s="223" t="s">
        <v>130</v>
      </c>
      <c r="CM283" s="279" t="s">
        <v>597</v>
      </c>
      <c r="CN283" s="279">
        <f t="shared" si="48"/>
        <v>18.04</v>
      </c>
    </row>
    <row r="284" spans="88:92" x14ac:dyDescent="0.25">
      <c r="CJ284" s="223" t="str">
        <f t="shared" si="28"/>
        <v>INFINITE 5Mais de 800 até 850</v>
      </c>
      <c r="CK284" s="223" t="s">
        <v>576</v>
      </c>
      <c r="CL284" s="223" t="s">
        <v>131</v>
      </c>
      <c r="CM284" s="279" t="s">
        <v>598</v>
      </c>
      <c r="CN284" s="279">
        <f t="shared" si="48"/>
        <v>18.68</v>
      </c>
    </row>
    <row r="285" spans="88:92" x14ac:dyDescent="0.25">
      <c r="CJ285" s="223" t="str">
        <f t="shared" si="28"/>
        <v>INFINITE 5Mais de 850 até 900</v>
      </c>
      <c r="CK285" s="223" t="s">
        <v>576</v>
      </c>
      <c r="CL285" s="223" t="s">
        <v>132</v>
      </c>
      <c r="CM285" s="279" t="s">
        <v>821</v>
      </c>
      <c r="CN285" s="279">
        <f t="shared" si="48"/>
        <v>19.43</v>
      </c>
    </row>
    <row r="286" spans="88:92" x14ac:dyDescent="0.25">
      <c r="CJ286" s="223" t="str">
        <f t="shared" ref="CJ286:CJ349" si="49">CONCATENATE(CK286,CL286)</f>
        <v>INFINITE 5Mais de 900 até 950</v>
      </c>
      <c r="CK286" s="223" t="s">
        <v>576</v>
      </c>
      <c r="CL286" s="223" t="s">
        <v>133</v>
      </c>
      <c r="CM286" s="279" t="s">
        <v>822</v>
      </c>
      <c r="CN286" s="279">
        <f t="shared" si="48"/>
        <v>19.98</v>
      </c>
    </row>
    <row r="287" spans="88:92" x14ac:dyDescent="0.25">
      <c r="CJ287" s="223" t="str">
        <f t="shared" si="49"/>
        <v>INFINITE 5Mais de 950 até 1000</v>
      </c>
      <c r="CK287" s="223" t="s">
        <v>576</v>
      </c>
      <c r="CL287" s="223" t="s">
        <v>134</v>
      </c>
      <c r="CM287" s="279" t="s">
        <v>823</v>
      </c>
      <c r="CN287" s="279">
        <f t="shared" si="48"/>
        <v>20.53</v>
      </c>
    </row>
    <row r="288" spans="88:92" x14ac:dyDescent="0.25">
      <c r="CJ288" s="223" t="str">
        <f t="shared" si="49"/>
        <v>INFINITE 5kg ou fração adicional até 10 Kg</v>
      </c>
      <c r="CK288" s="223" t="s">
        <v>576</v>
      </c>
      <c r="CL288" s="223" t="s">
        <v>135</v>
      </c>
      <c r="CM288" s="279" t="s">
        <v>824</v>
      </c>
      <c r="CN288" s="279">
        <f t="shared" si="48"/>
        <v>11.8</v>
      </c>
    </row>
    <row r="289" spans="88:92" x14ac:dyDescent="0.25">
      <c r="CJ289" s="223" t="str">
        <f t="shared" si="49"/>
        <v>INFINITE 6Até 20</v>
      </c>
      <c r="CK289" s="223" t="s">
        <v>577</v>
      </c>
      <c r="CL289" s="223" t="s">
        <v>17</v>
      </c>
      <c r="CM289" s="279" t="s">
        <v>807</v>
      </c>
      <c r="CN289" s="279">
        <f t="shared" si="48"/>
        <v>7.5</v>
      </c>
    </row>
    <row r="290" spans="88:92" x14ac:dyDescent="0.25">
      <c r="CJ290" s="223" t="str">
        <f t="shared" si="49"/>
        <v>INFINITE 6Mais de 20 até 50</v>
      </c>
      <c r="CK290" s="223" t="s">
        <v>577</v>
      </c>
      <c r="CL290" s="223" t="s">
        <v>18</v>
      </c>
      <c r="CM290" s="279" t="s">
        <v>808</v>
      </c>
      <c r="CN290" s="279">
        <f t="shared" si="48"/>
        <v>8.25</v>
      </c>
    </row>
    <row r="291" spans="88:92" x14ac:dyDescent="0.25">
      <c r="CJ291" s="223" t="str">
        <f t="shared" si="49"/>
        <v>INFINITE 6Mais de 50 até 100</v>
      </c>
      <c r="CK291" s="223" t="s">
        <v>577</v>
      </c>
      <c r="CL291" s="223" t="s">
        <v>19</v>
      </c>
      <c r="CM291" s="279" t="s">
        <v>809</v>
      </c>
      <c r="CN291" s="279">
        <f t="shared" si="48"/>
        <v>8.9400000000000013</v>
      </c>
    </row>
    <row r="292" spans="88:92" x14ac:dyDescent="0.25">
      <c r="CJ292" s="223" t="str">
        <f t="shared" si="49"/>
        <v>INFINITE 6Mais de 100 até 150</v>
      </c>
      <c r="CK292" s="223" t="s">
        <v>577</v>
      </c>
      <c r="CL292" s="223" t="s">
        <v>8</v>
      </c>
      <c r="CM292" s="279" t="s">
        <v>452</v>
      </c>
      <c r="CN292" s="279">
        <f t="shared" si="48"/>
        <v>9.6000000000000014</v>
      </c>
    </row>
    <row r="293" spans="88:92" ht="25.5" customHeight="1" x14ac:dyDescent="0.25">
      <c r="CJ293" s="223" t="str">
        <f t="shared" si="49"/>
        <v>INFINITE 6Mais de 150 até 200</v>
      </c>
      <c r="CK293" s="223" t="s">
        <v>577</v>
      </c>
      <c r="CL293" s="223" t="s">
        <v>9</v>
      </c>
      <c r="CM293" s="279" t="s">
        <v>810</v>
      </c>
      <c r="CN293" s="279">
        <f t="shared" si="48"/>
        <v>10.350000000000001</v>
      </c>
    </row>
    <row r="294" spans="88:92" x14ac:dyDescent="0.25">
      <c r="CJ294" s="223" t="str">
        <f t="shared" si="49"/>
        <v>INFINITE 6Mais de 200 até 250</v>
      </c>
      <c r="CK294" s="223" t="s">
        <v>577</v>
      </c>
      <c r="CL294" s="223" t="s">
        <v>10</v>
      </c>
      <c r="CM294" s="279" t="s">
        <v>811</v>
      </c>
      <c r="CN294" s="279">
        <f t="shared" si="48"/>
        <v>10.940000000000001</v>
      </c>
    </row>
    <row r="295" spans="88:92" x14ac:dyDescent="0.25">
      <c r="CJ295" s="223" t="str">
        <f t="shared" si="49"/>
        <v>INFINITE 6Mais de 250 até 300</v>
      </c>
      <c r="CK295" s="223" t="s">
        <v>577</v>
      </c>
      <c r="CL295" s="223" t="s">
        <v>11</v>
      </c>
      <c r="CM295" s="279" t="s">
        <v>812</v>
      </c>
      <c r="CN295" s="279">
        <f t="shared" si="48"/>
        <v>11.7</v>
      </c>
    </row>
    <row r="296" spans="88:92" x14ac:dyDescent="0.25">
      <c r="CJ296" s="223" t="str">
        <f t="shared" si="49"/>
        <v>INFINITE 6Mais de 300 até 350</v>
      </c>
      <c r="CK296" s="223" t="s">
        <v>577</v>
      </c>
      <c r="CL296" s="223" t="s">
        <v>12</v>
      </c>
      <c r="CM296" s="279" t="s">
        <v>608</v>
      </c>
      <c r="CN296" s="279">
        <f t="shared" si="48"/>
        <v>12.34</v>
      </c>
    </row>
    <row r="297" spans="88:92" x14ac:dyDescent="0.25">
      <c r="CJ297" s="223" t="str">
        <f t="shared" si="49"/>
        <v>INFINITE 6Mais de 350 até 400</v>
      </c>
      <c r="CK297" s="223" t="s">
        <v>577</v>
      </c>
      <c r="CL297" s="223" t="s">
        <v>13</v>
      </c>
      <c r="CM297" s="279" t="s">
        <v>813</v>
      </c>
      <c r="CN297" s="279">
        <f t="shared" si="48"/>
        <v>13.09</v>
      </c>
    </row>
    <row r="298" spans="88:92" x14ac:dyDescent="0.25">
      <c r="CJ298" s="223" t="str">
        <f t="shared" si="49"/>
        <v>INFINITE 6Mais de 400 até 450</v>
      </c>
      <c r="CK298" s="223" t="s">
        <v>577</v>
      </c>
      <c r="CL298" s="223" t="s">
        <v>14</v>
      </c>
      <c r="CM298" s="279" t="s">
        <v>814</v>
      </c>
      <c r="CN298" s="279">
        <f t="shared" si="48"/>
        <v>13.79</v>
      </c>
    </row>
    <row r="299" spans="88:92" x14ac:dyDescent="0.25">
      <c r="CJ299" s="223" t="str">
        <f t="shared" si="49"/>
        <v>INFINITE 6Mais de 450 até 500</v>
      </c>
      <c r="CK299" s="223" t="s">
        <v>577</v>
      </c>
      <c r="CL299" s="223" t="s">
        <v>15</v>
      </c>
      <c r="CM299" s="279" t="s">
        <v>815</v>
      </c>
      <c r="CN299" s="279">
        <f t="shared" si="48"/>
        <v>14.540000000000001</v>
      </c>
    </row>
    <row r="300" spans="88:92" x14ac:dyDescent="0.25">
      <c r="CJ300" s="223" t="str">
        <f t="shared" si="49"/>
        <v>INFINITE 6Mais de 500 até 550</v>
      </c>
      <c r="CK300" s="223" t="s">
        <v>577</v>
      </c>
      <c r="CL300" s="223" t="s">
        <v>125</v>
      </c>
      <c r="CM300" s="279" t="s">
        <v>816</v>
      </c>
      <c r="CN300" s="279">
        <f t="shared" si="48"/>
        <v>15.040000000000001</v>
      </c>
    </row>
    <row r="301" spans="88:92" x14ac:dyDescent="0.25">
      <c r="CJ301" s="223" t="str">
        <f t="shared" si="49"/>
        <v>INFINITE 6Mais de 550 até 600</v>
      </c>
      <c r="CK301" s="223" t="s">
        <v>577</v>
      </c>
      <c r="CL301" s="223" t="s">
        <v>126</v>
      </c>
      <c r="CM301" s="279" t="s">
        <v>817</v>
      </c>
      <c r="CN301" s="279">
        <f t="shared" si="48"/>
        <v>15.73</v>
      </c>
    </row>
    <row r="302" spans="88:92" x14ac:dyDescent="0.25">
      <c r="CJ302" s="223" t="str">
        <f t="shared" si="49"/>
        <v>INFINITE 6Mais de 600 até 650</v>
      </c>
      <c r="CK302" s="223" t="s">
        <v>577</v>
      </c>
      <c r="CL302" s="223" t="s">
        <v>127</v>
      </c>
      <c r="CM302" s="279" t="s">
        <v>818</v>
      </c>
      <c r="CN302" s="279">
        <f t="shared" si="48"/>
        <v>16.329999999999998</v>
      </c>
    </row>
    <row r="303" spans="88:92" x14ac:dyDescent="0.25">
      <c r="CJ303" s="223" t="str">
        <f t="shared" si="49"/>
        <v>INFINITE 6Mais de 650 até 700</v>
      </c>
      <c r="CK303" s="223" t="s">
        <v>577</v>
      </c>
      <c r="CL303" s="223" t="s">
        <v>128</v>
      </c>
      <c r="CM303" s="279" t="s">
        <v>819</v>
      </c>
      <c r="CN303" s="279">
        <f t="shared" si="48"/>
        <v>16.829999999999998</v>
      </c>
    </row>
    <row r="304" spans="88:92" x14ac:dyDescent="0.25">
      <c r="CJ304" s="223" t="str">
        <f t="shared" si="49"/>
        <v>INFINITE 6Mais de 700 até 750</v>
      </c>
      <c r="CK304" s="223" t="s">
        <v>577</v>
      </c>
      <c r="CL304" s="223" t="s">
        <v>129</v>
      </c>
      <c r="CM304" s="279" t="s">
        <v>820</v>
      </c>
      <c r="CN304" s="279">
        <f t="shared" si="48"/>
        <v>17.43</v>
      </c>
    </row>
    <row r="305" spans="88:92" x14ac:dyDescent="0.25">
      <c r="CJ305" s="223" t="str">
        <f t="shared" si="49"/>
        <v>INFINITE 6Mais de 750 até 800</v>
      </c>
      <c r="CK305" s="223" t="s">
        <v>577</v>
      </c>
      <c r="CL305" s="223" t="s">
        <v>130</v>
      </c>
      <c r="CM305" s="279" t="s">
        <v>597</v>
      </c>
      <c r="CN305" s="279">
        <f t="shared" si="48"/>
        <v>18.04</v>
      </c>
    </row>
    <row r="306" spans="88:92" x14ac:dyDescent="0.25">
      <c r="CJ306" s="223" t="str">
        <f t="shared" si="49"/>
        <v>INFINITE 6Mais de 800 até 850</v>
      </c>
      <c r="CK306" s="223" t="s">
        <v>577</v>
      </c>
      <c r="CL306" s="223" t="s">
        <v>131</v>
      </c>
      <c r="CM306" s="279" t="s">
        <v>598</v>
      </c>
      <c r="CN306" s="279">
        <f t="shared" si="48"/>
        <v>18.68</v>
      </c>
    </row>
    <row r="307" spans="88:92" x14ac:dyDescent="0.25">
      <c r="CJ307" s="223" t="str">
        <f t="shared" si="49"/>
        <v>INFINITE 6Mais de 850 até 900</v>
      </c>
      <c r="CK307" s="223" t="s">
        <v>577</v>
      </c>
      <c r="CL307" s="223" t="s">
        <v>132</v>
      </c>
      <c r="CM307" s="279" t="s">
        <v>821</v>
      </c>
      <c r="CN307" s="279">
        <f t="shared" si="48"/>
        <v>19.43</v>
      </c>
    </row>
    <row r="308" spans="88:92" x14ac:dyDescent="0.25">
      <c r="CJ308" s="223" t="str">
        <f t="shared" si="49"/>
        <v>INFINITE 6Mais de 900 até 950</v>
      </c>
      <c r="CK308" s="223" t="s">
        <v>577</v>
      </c>
      <c r="CL308" s="223" t="s">
        <v>133</v>
      </c>
      <c r="CM308" s="279" t="s">
        <v>822</v>
      </c>
      <c r="CN308" s="279">
        <f t="shared" si="48"/>
        <v>19.98</v>
      </c>
    </row>
    <row r="309" spans="88:92" x14ac:dyDescent="0.25">
      <c r="CJ309" s="223" t="str">
        <f t="shared" si="49"/>
        <v>INFINITE 6Mais de 950 até 1000</v>
      </c>
      <c r="CK309" s="223" t="s">
        <v>577</v>
      </c>
      <c r="CL309" s="223" t="s">
        <v>134</v>
      </c>
      <c r="CM309" s="279" t="s">
        <v>823</v>
      </c>
      <c r="CN309" s="279">
        <f t="shared" si="48"/>
        <v>20.53</v>
      </c>
    </row>
    <row r="310" spans="88:92" x14ac:dyDescent="0.25">
      <c r="CJ310" s="223" t="str">
        <f t="shared" si="49"/>
        <v>INFINITE 6kg ou fração adicional até 10 Kg</v>
      </c>
      <c r="CK310" s="223" t="s">
        <v>577</v>
      </c>
      <c r="CL310" s="223" t="s">
        <v>135</v>
      </c>
      <c r="CM310" s="279" t="s">
        <v>824</v>
      </c>
      <c r="CN310" s="279">
        <f t="shared" si="48"/>
        <v>11.8</v>
      </c>
    </row>
    <row r="311" spans="88:92" x14ac:dyDescent="0.25">
      <c r="CJ311" s="223" t="str">
        <f t="shared" si="49"/>
        <v>INFINITE 7Até 20</v>
      </c>
      <c r="CK311" s="223" t="s">
        <v>578</v>
      </c>
      <c r="CL311" s="223" t="s">
        <v>17</v>
      </c>
      <c r="CM311" s="279" t="s">
        <v>807</v>
      </c>
      <c r="CN311" s="279">
        <f t="shared" si="48"/>
        <v>7.5</v>
      </c>
    </row>
    <row r="312" spans="88:92" x14ac:dyDescent="0.25">
      <c r="CJ312" s="223" t="str">
        <f t="shared" si="49"/>
        <v>INFINITE 7Mais de 20 até 50</v>
      </c>
      <c r="CK312" s="223" t="s">
        <v>578</v>
      </c>
      <c r="CL312" s="223" t="s">
        <v>18</v>
      </c>
      <c r="CM312" s="279" t="s">
        <v>808</v>
      </c>
      <c r="CN312" s="279">
        <f t="shared" si="48"/>
        <v>8.25</v>
      </c>
    </row>
    <row r="313" spans="88:92" x14ac:dyDescent="0.25">
      <c r="CJ313" s="223" t="str">
        <f t="shared" si="49"/>
        <v>INFINITE 7Mais de 50 até 100</v>
      </c>
      <c r="CK313" s="223" t="s">
        <v>578</v>
      </c>
      <c r="CL313" s="223" t="s">
        <v>19</v>
      </c>
      <c r="CM313" s="279" t="s">
        <v>809</v>
      </c>
      <c r="CN313" s="279">
        <f t="shared" si="48"/>
        <v>8.9400000000000013</v>
      </c>
    </row>
    <row r="314" spans="88:92" ht="25.5" customHeight="1" x14ac:dyDescent="0.25">
      <c r="CJ314" s="223" t="str">
        <f t="shared" si="49"/>
        <v>INFINITE 7Mais de 100 até 150</v>
      </c>
      <c r="CK314" s="223" t="s">
        <v>578</v>
      </c>
      <c r="CL314" s="223" t="s">
        <v>8</v>
      </c>
      <c r="CM314" s="279" t="s">
        <v>452</v>
      </c>
      <c r="CN314" s="279">
        <f t="shared" si="48"/>
        <v>9.6000000000000014</v>
      </c>
    </row>
    <row r="315" spans="88:92" x14ac:dyDescent="0.25">
      <c r="CJ315" s="223" t="str">
        <f t="shared" si="49"/>
        <v>INFINITE 7Mais de 150 até 200</v>
      </c>
      <c r="CK315" s="223" t="s">
        <v>578</v>
      </c>
      <c r="CL315" s="223" t="s">
        <v>9</v>
      </c>
      <c r="CM315" s="279" t="s">
        <v>810</v>
      </c>
      <c r="CN315" s="279">
        <f t="shared" si="48"/>
        <v>10.350000000000001</v>
      </c>
    </row>
    <row r="316" spans="88:92" x14ac:dyDescent="0.25">
      <c r="CJ316" s="223" t="str">
        <f t="shared" si="49"/>
        <v>INFINITE 7Mais de 200 até 250</v>
      </c>
      <c r="CK316" s="223" t="s">
        <v>578</v>
      </c>
      <c r="CL316" s="223" t="s">
        <v>10</v>
      </c>
      <c r="CM316" s="279" t="s">
        <v>811</v>
      </c>
      <c r="CN316" s="279">
        <f t="shared" si="48"/>
        <v>10.940000000000001</v>
      </c>
    </row>
    <row r="317" spans="88:92" x14ac:dyDescent="0.25">
      <c r="CJ317" s="223" t="str">
        <f t="shared" si="49"/>
        <v>INFINITE 7Mais de 250 até 300</v>
      </c>
      <c r="CK317" s="223" t="s">
        <v>578</v>
      </c>
      <c r="CL317" s="223" t="s">
        <v>11</v>
      </c>
      <c r="CM317" s="279" t="s">
        <v>812</v>
      </c>
      <c r="CN317" s="279">
        <f t="shared" si="48"/>
        <v>11.7</v>
      </c>
    </row>
    <row r="318" spans="88:92" x14ac:dyDescent="0.25">
      <c r="CJ318" s="223" t="str">
        <f t="shared" si="49"/>
        <v>INFINITE 7Mais de 300 até 350</v>
      </c>
      <c r="CK318" s="223" t="s">
        <v>578</v>
      </c>
      <c r="CL318" s="223" t="s">
        <v>12</v>
      </c>
      <c r="CM318" s="279" t="s">
        <v>608</v>
      </c>
      <c r="CN318" s="279">
        <f t="shared" si="48"/>
        <v>12.34</v>
      </c>
    </row>
    <row r="319" spans="88:92" x14ac:dyDescent="0.25">
      <c r="CJ319" s="223" t="str">
        <f t="shared" si="49"/>
        <v>INFINITE 7Mais de 350 até 400</v>
      </c>
      <c r="CK319" s="223" t="s">
        <v>578</v>
      </c>
      <c r="CL319" s="223" t="s">
        <v>13</v>
      </c>
      <c r="CM319" s="279" t="s">
        <v>813</v>
      </c>
      <c r="CN319" s="279">
        <f t="shared" si="48"/>
        <v>13.09</v>
      </c>
    </row>
    <row r="320" spans="88:92" x14ac:dyDescent="0.25">
      <c r="CJ320" s="223" t="str">
        <f t="shared" si="49"/>
        <v>INFINITE 7Mais de 400 até 450</v>
      </c>
      <c r="CK320" s="223" t="s">
        <v>578</v>
      </c>
      <c r="CL320" s="223" t="s">
        <v>14</v>
      </c>
      <c r="CM320" s="279" t="s">
        <v>814</v>
      </c>
      <c r="CN320" s="279">
        <f t="shared" si="48"/>
        <v>13.79</v>
      </c>
    </row>
    <row r="321" spans="88:92" x14ac:dyDescent="0.25">
      <c r="CJ321" s="223" t="str">
        <f t="shared" si="49"/>
        <v>INFINITE 7Mais de 450 até 500</v>
      </c>
      <c r="CK321" s="223" t="s">
        <v>578</v>
      </c>
      <c r="CL321" s="223" t="s">
        <v>15</v>
      </c>
      <c r="CM321" s="279" t="s">
        <v>815</v>
      </c>
      <c r="CN321" s="279">
        <f t="shared" si="48"/>
        <v>14.540000000000001</v>
      </c>
    </row>
    <row r="322" spans="88:92" x14ac:dyDescent="0.25">
      <c r="CJ322" s="223" t="str">
        <f t="shared" si="49"/>
        <v>INFINITE 7Mais de 500 até 550</v>
      </c>
      <c r="CK322" s="223" t="s">
        <v>578</v>
      </c>
      <c r="CL322" s="223" t="s">
        <v>125</v>
      </c>
      <c r="CM322" s="279" t="s">
        <v>816</v>
      </c>
      <c r="CN322" s="279">
        <f t="shared" si="48"/>
        <v>15.040000000000001</v>
      </c>
    </row>
    <row r="323" spans="88:92" x14ac:dyDescent="0.25">
      <c r="CJ323" s="223" t="str">
        <f t="shared" si="49"/>
        <v>INFINITE 7Mais de 550 até 600</v>
      </c>
      <c r="CK323" s="223" t="s">
        <v>578</v>
      </c>
      <c r="CL323" s="223" t="s">
        <v>126</v>
      </c>
      <c r="CM323" s="279" t="s">
        <v>817</v>
      </c>
      <c r="CN323" s="279">
        <f t="shared" si="48"/>
        <v>15.73</v>
      </c>
    </row>
    <row r="324" spans="88:92" x14ac:dyDescent="0.25">
      <c r="CJ324" s="223" t="str">
        <f t="shared" si="49"/>
        <v>INFINITE 7Mais de 600 até 650</v>
      </c>
      <c r="CK324" s="223" t="s">
        <v>578</v>
      </c>
      <c r="CL324" s="223" t="s">
        <v>127</v>
      </c>
      <c r="CM324" s="279" t="s">
        <v>818</v>
      </c>
      <c r="CN324" s="279">
        <f t="shared" ref="CN324:CN354" si="50">CM324+5.9</f>
        <v>16.329999999999998</v>
      </c>
    </row>
    <row r="325" spans="88:92" x14ac:dyDescent="0.25">
      <c r="CJ325" s="223" t="str">
        <f t="shared" si="49"/>
        <v>INFINITE 7Mais de 650 até 700</v>
      </c>
      <c r="CK325" s="223" t="s">
        <v>578</v>
      </c>
      <c r="CL325" s="223" t="s">
        <v>128</v>
      </c>
      <c r="CM325" s="279" t="s">
        <v>819</v>
      </c>
      <c r="CN325" s="279">
        <f t="shared" si="50"/>
        <v>16.829999999999998</v>
      </c>
    </row>
    <row r="326" spans="88:92" x14ac:dyDescent="0.25">
      <c r="CJ326" s="223" t="str">
        <f t="shared" si="49"/>
        <v>INFINITE 7Mais de 700 até 750</v>
      </c>
      <c r="CK326" s="223" t="s">
        <v>578</v>
      </c>
      <c r="CL326" s="223" t="s">
        <v>129</v>
      </c>
      <c r="CM326" s="279" t="s">
        <v>820</v>
      </c>
      <c r="CN326" s="279">
        <f t="shared" si="50"/>
        <v>17.43</v>
      </c>
    </row>
    <row r="327" spans="88:92" x14ac:dyDescent="0.25">
      <c r="CJ327" s="223" t="str">
        <f t="shared" si="49"/>
        <v>INFINITE 7Mais de 750 até 800</v>
      </c>
      <c r="CK327" s="223" t="s">
        <v>578</v>
      </c>
      <c r="CL327" s="223" t="s">
        <v>130</v>
      </c>
      <c r="CM327" s="279" t="s">
        <v>597</v>
      </c>
      <c r="CN327" s="279">
        <f t="shared" si="50"/>
        <v>18.04</v>
      </c>
    </row>
    <row r="328" spans="88:92" x14ac:dyDescent="0.25">
      <c r="CJ328" s="223" t="str">
        <f t="shared" si="49"/>
        <v>INFINITE 7Mais de 800 até 850</v>
      </c>
      <c r="CK328" s="223" t="s">
        <v>578</v>
      </c>
      <c r="CL328" s="223" t="s">
        <v>131</v>
      </c>
      <c r="CM328" s="279" t="s">
        <v>598</v>
      </c>
      <c r="CN328" s="279">
        <f t="shared" si="50"/>
        <v>18.68</v>
      </c>
    </row>
    <row r="329" spans="88:92" x14ac:dyDescent="0.25">
      <c r="CJ329" s="223" t="str">
        <f t="shared" si="49"/>
        <v>INFINITE 7Mais de 850 até 900</v>
      </c>
      <c r="CK329" s="223" t="s">
        <v>578</v>
      </c>
      <c r="CL329" s="223" t="s">
        <v>132</v>
      </c>
      <c r="CM329" s="279" t="s">
        <v>821</v>
      </c>
      <c r="CN329" s="279">
        <f t="shared" si="50"/>
        <v>19.43</v>
      </c>
    </row>
    <row r="330" spans="88:92" x14ac:dyDescent="0.25">
      <c r="CJ330" s="223" t="str">
        <f t="shared" si="49"/>
        <v>INFINITE 7Mais de 900 até 950</v>
      </c>
      <c r="CK330" s="223" t="s">
        <v>578</v>
      </c>
      <c r="CL330" s="223" t="s">
        <v>133</v>
      </c>
      <c r="CM330" s="279" t="s">
        <v>822</v>
      </c>
      <c r="CN330" s="279">
        <f t="shared" si="50"/>
        <v>19.98</v>
      </c>
    </row>
    <row r="331" spans="88:92" x14ac:dyDescent="0.25">
      <c r="CJ331" s="223" t="str">
        <f t="shared" si="49"/>
        <v>INFINITE 7Mais de 950 até 1000</v>
      </c>
      <c r="CK331" s="223" t="s">
        <v>578</v>
      </c>
      <c r="CL331" s="223" t="s">
        <v>134</v>
      </c>
      <c r="CM331" s="279" t="s">
        <v>823</v>
      </c>
      <c r="CN331" s="279">
        <f t="shared" si="50"/>
        <v>20.53</v>
      </c>
    </row>
    <row r="332" spans="88:92" x14ac:dyDescent="0.25">
      <c r="CJ332" s="223" t="str">
        <f t="shared" si="49"/>
        <v>INFINITE 7kg ou fração adicional até 10 Kg</v>
      </c>
      <c r="CK332" s="223" t="s">
        <v>578</v>
      </c>
      <c r="CL332" s="223" t="s">
        <v>135</v>
      </c>
      <c r="CM332" s="279" t="s">
        <v>824</v>
      </c>
      <c r="CN332" s="279">
        <f t="shared" si="50"/>
        <v>11.8</v>
      </c>
    </row>
    <row r="333" spans="88:92" x14ac:dyDescent="0.25">
      <c r="CJ333" s="223" t="str">
        <f t="shared" si="49"/>
        <v>INFINITE 8Até 20</v>
      </c>
      <c r="CK333" s="223" t="s">
        <v>579</v>
      </c>
      <c r="CL333" s="223" t="s">
        <v>17</v>
      </c>
      <c r="CM333" s="279" t="s">
        <v>807</v>
      </c>
      <c r="CN333" s="279">
        <f t="shared" si="50"/>
        <v>7.5</v>
      </c>
    </row>
    <row r="334" spans="88:92" x14ac:dyDescent="0.25">
      <c r="CJ334" s="223" t="str">
        <f t="shared" si="49"/>
        <v>INFINITE 8Mais de 20 até 50</v>
      </c>
      <c r="CK334" s="223" t="s">
        <v>579</v>
      </c>
      <c r="CL334" s="223" t="s">
        <v>18</v>
      </c>
      <c r="CM334" s="279" t="s">
        <v>808</v>
      </c>
      <c r="CN334" s="279">
        <f t="shared" si="50"/>
        <v>8.25</v>
      </c>
    </row>
    <row r="335" spans="88:92" ht="25.5" customHeight="1" x14ac:dyDescent="0.25">
      <c r="CJ335" s="223" t="str">
        <f t="shared" si="49"/>
        <v>INFINITE 8Mais de 50 até 100</v>
      </c>
      <c r="CK335" s="223" t="s">
        <v>579</v>
      </c>
      <c r="CL335" s="223" t="s">
        <v>19</v>
      </c>
      <c r="CM335" s="279" t="s">
        <v>809</v>
      </c>
      <c r="CN335" s="279">
        <f t="shared" si="50"/>
        <v>8.9400000000000013</v>
      </c>
    </row>
    <row r="336" spans="88:92" x14ac:dyDescent="0.25">
      <c r="CJ336" s="223" t="str">
        <f t="shared" si="49"/>
        <v>INFINITE 8Mais de 100 até 150</v>
      </c>
      <c r="CK336" s="223" t="s">
        <v>579</v>
      </c>
      <c r="CL336" s="223" t="s">
        <v>8</v>
      </c>
      <c r="CM336" s="279" t="s">
        <v>452</v>
      </c>
      <c r="CN336" s="279">
        <f t="shared" si="50"/>
        <v>9.6000000000000014</v>
      </c>
    </row>
    <row r="337" spans="88:92" x14ac:dyDescent="0.25">
      <c r="CJ337" s="223" t="str">
        <f t="shared" si="49"/>
        <v>INFINITE 8Mais de 150 até 200</v>
      </c>
      <c r="CK337" s="223" t="s">
        <v>579</v>
      </c>
      <c r="CL337" s="223" t="s">
        <v>9</v>
      </c>
      <c r="CM337" s="279" t="s">
        <v>810</v>
      </c>
      <c r="CN337" s="279">
        <f t="shared" si="50"/>
        <v>10.350000000000001</v>
      </c>
    </row>
    <row r="338" spans="88:92" x14ac:dyDescent="0.25">
      <c r="CJ338" s="223" t="str">
        <f t="shared" si="49"/>
        <v>INFINITE 8Mais de 200 até 250</v>
      </c>
      <c r="CK338" s="223" t="s">
        <v>579</v>
      </c>
      <c r="CL338" s="223" t="s">
        <v>10</v>
      </c>
      <c r="CM338" s="279" t="s">
        <v>811</v>
      </c>
      <c r="CN338" s="279">
        <f t="shared" si="50"/>
        <v>10.940000000000001</v>
      </c>
    </row>
    <row r="339" spans="88:92" x14ac:dyDescent="0.25">
      <c r="CJ339" s="223" t="str">
        <f t="shared" si="49"/>
        <v>INFINITE 8Mais de 250 até 300</v>
      </c>
      <c r="CK339" s="223" t="s">
        <v>579</v>
      </c>
      <c r="CL339" s="223" t="s">
        <v>11</v>
      </c>
      <c r="CM339" s="279" t="s">
        <v>812</v>
      </c>
      <c r="CN339" s="279">
        <f t="shared" si="50"/>
        <v>11.7</v>
      </c>
    </row>
    <row r="340" spans="88:92" x14ac:dyDescent="0.25">
      <c r="CJ340" s="223" t="str">
        <f t="shared" si="49"/>
        <v>INFINITE 8Mais de 300 até 350</v>
      </c>
      <c r="CK340" s="223" t="s">
        <v>579</v>
      </c>
      <c r="CL340" s="223" t="s">
        <v>12</v>
      </c>
      <c r="CM340" s="279" t="s">
        <v>608</v>
      </c>
      <c r="CN340" s="279">
        <f t="shared" si="50"/>
        <v>12.34</v>
      </c>
    </row>
    <row r="341" spans="88:92" x14ac:dyDescent="0.25">
      <c r="CJ341" s="223" t="str">
        <f t="shared" si="49"/>
        <v>INFINITE 8Mais de 350 até 400</v>
      </c>
      <c r="CK341" s="223" t="s">
        <v>579</v>
      </c>
      <c r="CL341" s="223" t="s">
        <v>13</v>
      </c>
      <c r="CM341" s="279" t="s">
        <v>813</v>
      </c>
      <c r="CN341" s="279">
        <f t="shared" si="50"/>
        <v>13.09</v>
      </c>
    </row>
    <row r="342" spans="88:92" x14ac:dyDescent="0.25">
      <c r="CJ342" s="223" t="str">
        <f t="shared" si="49"/>
        <v>INFINITE 8Mais de 400 até 450</v>
      </c>
      <c r="CK342" s="223" t="s">
        <v>579</v>
      </c>
      <c r="CL342" s="223" t="s">
        <v>14</v>
      </c>
      <c r="CM342" s="279" t="s">
        <v>814</v>
      </c>
      <c r="CN342" s="279">
        <f t="shared" si="50"/>
        <v>13.79</v>
      </c>
    </row>
    <row r="343" spans="88:92" x14ac:dyDescent="0.25">
      <c r="CJ343" s="223" t="str">
        <f t="shared" si="49"/>
        <v>INFINITE 8Mais de 450 até 500</v>
      </c>
      <c r="CK343" s="223" t="s">
        <v>579</v>
      </c>
      <c r="CL343" s="223" t="s">
        <v>15</v>
      </c>
      <c r="CM343" s="279" t="s">
        <v>815</v>
      </c>
      <c r="CN343" s="279">
        <f t="shared" si="50"/>
        <v>14.540000000000001</v>
      </c>
    </row>
    <row r="344" spans="88:92" x14ac:dyDescent="0.25">
      <c r="CJ344" s="223" t="str">
        <f t="shared" si="49"/>
        <v>INFINITE 8Mais de 500 até 550</v>
      </c>
      <c r="CK344" s="223" t="s">
        <v>579</v>
      </c>
      <c r="CL344" s="223" t="s">
        <v>125</v>
      </c>
      <c r="CM344" s="279" t="s">
        <v>816</v>
      </c>
      <c r="CN344" s="279">
        <f t="shared" si="50"/>
        <v>15.040000000000001</v>
      </c>
    </row>
    <row r="345" spans="88:92" x14ac:dyDescent="0.25">
      <c r="CJ345" s="223" t="str">
        <f t="shared" si="49"/>
        <v>INFINITE 8Mais de 550 até 600</v>
      </c>
      <c r="CK345" s="223" t="s">
        <v>579</v>
      </c>
      <c r="CL345" s="223" t="s">
        <v>126</v>
      </c>
      <c r="CM345" s="279" t="s">
        <v>817</v>
      </c>
      <c r="CN345" s="279">
        <f t="shared" si="50"/>
        <v>15.73</v>
      </c>
    </row>
    <row r="346" spans="88:92" x14ac:dyDescent="0.25">
      <c r="CJ346" s="223" t="str">
        <f t="shared" si="49"/>
        <v>INFINITE 8Mais de 600 até 650</v>
      </c>
      <c r="CK346" s="223" t="s">
        <v>579</v>
      </c>
      <c r="CL346" s="223" t="s">
        <v>127</v>
      </c>
      <c r="CM346" s="279" t="s">
        <v>818</v>
      </c>
      <c r="CN346" s="279">
        <f t="shared" si="50"/>
        <v>16.329999999999998</v>
      </c>
    </row>
    <row r="347" spans="88:92" x14ac:dyDescent="0.25">
      <c r="CJ347" s="223" t="str">
        <f t="shared" si="49"/>
        <v>INFINITE 8Mais de 650 até 700</v>
      </c>
      <c r="CK347" s="223" t="s">
        <v>579</v>
      </c>
      <c r="CL347" s="223" t="s">
        <v>128</v>
      </c>
      <c r="CM347" s="279" t="s">
        <v>819</v>
      </c>
      <c r="CN347" s="279">
        <f t="shared" si="50"/>
        <v>16.829999999999998</v>
      </c>
    </row>
    <row r="348" spans="88:92" x14ac:dyDescent="0.25">
      <c r="CJ348" s="223" t="str">
        <f t="shared" si="49"/>
        <v>INFINITE 8Mais de 700 até 750</v>
      </c>
      <c r="CK348" s="223" t="s">
        <v>579</v>
      </c>
      <c r="CL348" s="223" t="s">
        <v>129</v>
      </c>
      <c r="CM348" s="279" t="s">
        <v>820</v>
      </c>
      <c r="CN348" s="279">
        <f t="shared" si="50"/>
        <v>17.43</v>
      </c>
    </row>
    <row r="349" spans="88:92" x14ac:dyDescent="0.25">
      <c r="CJ349" s="223" t="str">
        <f t="shared" si="49"/>
        <v>INFINITE 8Mais de 750 até 800</v>
      </c>
      <c r="CK349" s="223" t="s">
        <v>579</v>
      </c>
      <c r="CL349" s="223" t="s">
        <v>130</v>
      </c>
      <c r="CM349" s="279" t="s">
        <v>597</v>
      </c>
      <c r="CN349" s="279">
        <f t="shared" si="50"/>
        <v>18.04</v>
      </c>
    </row>
    <row r="350" spans="88:92" x14ac:dyDescent="0.25">
      <c r="CJ350" s="223" t="str">
        <f t="shared" ref="CJ350:CJ354" si="51">CONCATENATE(CK350,CL350)</f>
        <v>INFINITE 8Mais de 800 até 850</v>
      </c>
      <c r="CK350" s="223" t="s">
        <v>579</v>
      </c>
      <c r="CL350" s="223" t="s">
        <v>131</v>
      </c>
      <c r="CM350" s="279" t="s">
        <v>598</v>
      </c>
      <c r="CN350" s="279">
        <f t="shared" si="50"/>
        <v>18.68</v>
      </c>
    </row>
    <row r="351" spans="88:92" x14ac:dyDescent="0.25">
      <c r="CJ351" s="223" t="str">
        <f t="shared" si="51"/>
        <v>INFINITE 8Mais de 850 até 900</v>
      </c>
      <c r="CK351" s="223" t="s">
        <v>579</v>
      </c>
      <c r="CL351" s="223" t="s">
        <v>132</v>
      </c>
      <c r="CM351" s="279" t="s">
        <v>821</v>
      </c>
      <c r="CN351" s="279">
        <f t="shared" si="50"/>
        <v>19.43</v>
      </c>
    </row>
    <row r="352" spans="88:92" x14ac:dyDescent="0.25">
      <c r="CJ352" s="223" t="str">
        <f t="shared" si="51"/>
        <v>INFINITE 8Mais de 900 até 950</v>
      </c>
      <c r="CK352" s="223" t="s">
        <v>579</v>
      </c>
      <c r="CL352" s="223" t="s">
        <v>133</v>
      </c>
      <c r="CM352" s="279" t="s">
        <v>822</v>
      </c>
      <c r="CN352" s="279">
        <f t="shared" si="50"/>
        <v>19.98</v>
      </c>
    </row>
    <row r="353" spans="88:92" x14ac:dyDescent="0.25">
      <c r="CJ353" s="223" t="str">
        <f t="shared" si="51"/>
        <v>INFINITE 8Mais de 950 até 1000</v>
      </c>
      <c r="CK353" s="223" t="s">
        <v>579</v>
      </c>
      <c r="CL353" s="223" t="s">
        <v>134</v>
      </c>
      <c r="CM353" s="279" t="s">
        <v>823</v>
      </c>
      <c r="CN353" s="279">
        <f t="shared" si="50"/>
        <v>20.53</v>
      </c>
    </row>
    <row r="354" spans="88:92" x14ac:dyDescent="0.25">
      <c r="CJ354" s="223" t="str">
        <f t="shared" si="51"/>
        <v>INFINITE 8kg ou fração adicional até 10 Kg</v>
      </c>
      <c r="CK354" s="223" t="s">
        <v>579</v>
      </c>
      <c r="CL354" s="223" t="s">
        <v>135</v>
      </c>
      <c r="CM354" s="279" t="s">
        <v>824</v>
      </c>
      <c r="CN354" s="279">
        <f t="shared" si="50"/>
        <v>11.8</v>
      </c>
    </row>
    <row r="355" spans="88:92" x14ac:dyDescent="0.25">
      <c r="CJ355" s="343"/>
      <c r="CK355" s="343"/>
      <c r="CL355" s="343"/>
    </row>
    <row r="356" spans="88:92" x14ac:dyDescent="0.25">
      <c r="CJ356" s="343"/>
      <c r="CK356" s="343"/>
      <c r="CL356" s="343"/>
    </row>
    <row r="357" spans="88:92" x14ac:dyDescent="0.25">
      <c r="CJ357" s="343"/>
      <c r="CK357" s="343"/>
      <c r="CL357" s="343"/>
    </row>
    <row r="358" spans="88:92" x14ac:dyDescent="0.25">
      <c r="CJ358" s="343"/>
      <c r="CK358" s="343"/>
      <c r="CL358" s="343"/>
    </row>
    <row r="359" spans="88:92" x14ac:dyDescent="0.25">
      <c r="CJ359" s="343"/>
      <c r="CK359" s="343"/>
      <c r="CL359" s="343"/>
    </row>
    <row r="360" spans="88:92" x14ac:dyDescent="0.25">
      <c r="CJ360" s="343"/>
      <c r="CK360" s="343"/>
      <c r="CL360" s="343"/>
    </row>
    <row r="361" spans="88:92" x14ac:dyDescent="0.25">
      <c r="CJ361" s="343"/>
      <c r="CK361" s="343"/>
      <c r="CL361" s="343"/>
    </row>
    <row r="362" spans="88:92" x14ac:dyDescent="0.25">
      <c r="CJ362" s="343"/>
      <c r="CK362" s="343"/>
      <c r="CL362" s="343"/>
    </row>
    <row r="363" spans="88:92" x14ac:dyDescent="0.25">
      <c r="CJ363" s="343"/>
      <c r="CK363" s="343"/>
      <c r="CL363" s="343"/>
    </row>
    <row r="364" spans="88:92" x14ac:dyDescent="0.25">
      <c r="CJ364" s="343"/>
      <c r="CK364" s="343"/>
      <c r="CL364" s="343"/>
    </row>
    <row r="365" spans="88:92" x14ac:dyDescent="0.25">
      <c r="CJ365" s="343"/>
      <c r="CK365" s="343"/>
      <c r="CL365" s="343"/>
    </row>
    <row r="366" spans="88:92" x14ac:dyDescent="0.25">
      <c r="CJ366" s="343"/>
      <c r="CK366" s="343"/>
      <c r="CL366" s="343"/>
    </row>
    <row r="367" spans="88:92" x14ac:dyDescent="0.25">
      <c r="CJ367" s="343"/>
      <c r="CK367" s="343"/>
      <c r="CL367" s="343"/>
    </row>
    <row r="368" spans="88:92" x14ac:dyDescent="0.25">
      <c r="CJ368" s="343"/>
      <c r="CK368" s="343"/>
      <c r="CL368" s="343"/>
    </row>
    <row r="369" spans="88:90" x14ac:dyDescent="0.25">
      <c r="CJ369" s="343"/>
      <c r="CK369" s="343"/>
      <c r="CL369" s="343"/>
    </row>
    <row r="370" spans="88:90" x14ac:dyDescent="0.25">
      <c r="CJ370" s="343"/>
      <c r="CK370" s="343"/>
      <c r="CL370" s="343"/>
    </row>
    <row r="371" spans="88:90" x14ac:dyDescent="0.25">
      <c r="CJ371" s="343"/>
      <c r="CK371" s="343"/>
      <c r="CL371" s="343"/>
    </row>
    <row r="372" spans="88:90" x14ac:dyDescent="0.25">
      <c r="CJ372" s="343"/>
      <c r="CK372" s="343"/>
      <c r="CL372" s="343"/>
    </row>
    <row r="373" spans="88:90" x14ac:dyDescent="0.25">
      <c r="CJ373" s="343"/>
      <c r="CK373" s="343"/>
      <c r="CL373" s="343"/>
    </row>
    <row r="374" spans="88:90" x14ac:dyDescent="0.25">
      <c r="CJ374" s="343"/>
      <c r="CK374" s="343"/>
      <c r="CL374" s="343"/>
    </row>
    <row r="375" spans="88:90" x14ac:dyDescent="0.25">
      <c r="CJ375" s="343"/>
      <c r="CK375" s="343"/>
      <c r="CL375" s="343"/>
    </row>
    <row r="376" spans="88:90" x14ac:dyDescent="0.25">
      <c r="CJ376" s="343"/>
      <c r="CK376" s="343"/>
      <c r="CL376" s="343"/>
    </row>
  </sheetData>
  <sheetProtection algorithmName="SHA-512" hashValue="4ymusHHQQzLtq1UqPrg/cDDsV6eVeultkyEYQe+YrR77hKDMqB4WdzC1RHSOVT+jKln9QgiS2wLfwlo7oIt19w==" saltValue="yHQKrn+HafqI7B7bM7RSjA==" spinCount="100000" sheet="1" objects="1" scenarios="1"/>
  <mergeCells count="37">
    <mergeCell ref="AG1:AJ1"/>
    <mergeCell ref="J1:M1"/>
    <mergeCell ref="C1:H1"/>
    <mergeCell ref="S1:W1"/>
    <mergeCell ref="Y1:AA1"/>
    <mergeCell ref="AC1:AE1"/>
    <mergeCell ref="CD1:CE1"/>
    <mergeCell ref="CG1:CH1"/>
    <mergeCell ref="CJ1:CN1"/>
    <mergeCell ref="AM1:AO1"/>
    <mergeCell ref="AP1:AR1"/>
    <mergeCell ref="BK1:BN1"/>
    <mergeCell ref="BU1:BV1"/>
    <mergeCell ref="BP1:BS1"/>
    <mergeCell ref="BX1:BY1"/>
    <mergeCell ref="CA1:CB1"/>
    <mergeCell ref="AC22:AD22"/>
    <mergeCell ref="AE22:AE23"/>
    <mergeCell ref="AC23:AD23"/>
    <mergeCell ref="S7:S8"/>
    <mergeCell ref="S11:S12"/>
    <mergeCell ref="DJ17:DJ18"/>
    <mergeCell ref="DI1:DJ1"/>
    <mergeCell ref="P2:P3"/>
    <mergeCell ref="Q2:Q3"/>
    <mergeCell ref="P1:Q1"/>
    <mergeCell ref="S3:S4"/>
    <mergeCell ref="V3:W3"/>
    <mergeCell ref="V4:W4"/>
    <mergeCell ref="CP1:CS1"/>
    <mergeCell ref="CU1:CV1"/>
    <mergeCell ref="DC1:DD1"/>
    <mergeCell ref="DF1:DG1"/>
    <mergeCell ref="CX1:DA1"/>
    <mergeCell ref="AT1:AW1"/>
    <mergeCell ref="AY1:BD1"/>
    <mergeCell ref="BF1:BI1"/>
  </mergeCells>
  <phoneticPr fontId="35" type="noConversion"/>
  <conditionalFormatting sqref="G3:H13 G15:H25 G27:H37 G39:H49">
    <cfRule type="cellIs" dxfId="48" priority="40" stopIfTrue="1" operator="lessThan">
      <formula>#REF!</formula>
    </cfRule>
  </conditionalFormatting>
  <conditionalFormatting sqref="F200:H236">
    <cfRule type="cellIs" dxfId="47" priority="37" stopIfTrue="1" operator="lessThan">
      <formula>#REF!</formula>
    </cfRule>
  </conditionalFormatting>
  <conditionalFormatting sqref="M207:M225">
    <cfRule type="cellIs" dxfId="46" priority="60" stopIfTrue="1" operator="lessThan">
      <formula>#REF!</formula>
    </cfRule>
  </conditionalFormatting>
  <conditionalFormatting sqref="Q4:Q14">
    <cfRule type="cellIs" dxfId="45" priority="59" stopIfTrue="1" operator="lessThan">
      <formula>#REF!</formula>
    </cfRule>
  </conditionalFormatting>
  <conditionalFormatting sqref="U3:U5">
    <cfRule type="cellIs" dxfId="44" priority="92" stopIfTrue="1" operator="lessThan">
      <formula>#REF!</formula>
    </cfRule>
  </conditionalFormatting>
  <conditionalFormatting sqref="U7:W8">
    <cfRule type="cellIs" dxfId="43" priority="52" stopIfTrue="1" operator="lessThan">
      <formula>#REF!</formula>
    </cfRule>
  </conditionalFormatting>
  <conditionalFormatting sqref="U11:W12">
    <cfRule type="cellIs" dxfId="42" priority="53" stopIfTrue="1" operator="lessThan">
      <formula>#REF!</formula>
    </cfRule>
  </conditionalFormatting>
  <conditionalFormatting sqref="V5:W5">
    <cfRule type="cellIs" dxfId="41" priority="93" stopIfTrue="1" operator="lessThan">
      <formula>#REF!</formula>
    </cfRule>
  </conditionalFormatting>
  <conditionalFormatting sqref="AD5:AD21">
    <cfRule type="cellIs" dxfId="40" priority="81" stopIfTrue="1" operator="lessThan">
      <formula>#REF!</formula>
    </cfRule>
  </conditionalFormatting>
  <conditionalFormatting sqref="AD3:AE4 AE3:AE21">
    <cfRule type="cellIs" dxfId="39" priority="82" stopIfTrue="1" operator="lessThan">
      <formula>#REF!</formula>
    </cfRule>
  </conditionalFormatting>
  <conditionalFormatting sqref="AU3:AW13">
    <cfRule type="cellIs" dxfId="38" priority="80" stopIfTrue="1" operator="lessThan">
      <formula>#REF!</formula>
    </cfRule>
  </conditionalFormatting>
  <conditionalFormatting sqref="BY3">
    <cfRule type="cellIs" dxfId="37" priority="79" stopIfTrue="1" operator="lessThan">
      <formula>#REF!</formula>
    </cfRule>
  </conditionalFormatting>
  <conditionalFormatting sqref="CB3:CB24">
    <cfRule type="cellIs" dxfId="36" priority="78" stopIfTrue="1" operator="lessThan">
      <formula>#REF!</formula>
    </cfRule>
  </conditionalFormatting>
  <conditionalFormatting sqref="CE3:CE24">
    <cfRule type="cellIs" dxfId="35" priority="75" stopIfTrue="1" operator="lessThan">
      <formula>#REF!</formula>
    </cfRule>
  </conditionalFormatting>
  <conditionalFormatting sqref="CH3">
    <cfRule type="cellIs" dxfId="34" priority="73" stopIfTrue="1" operator="lessThan">
      <formula>#REF!</formula>
    </cfRule>
  </conditionalFormatting>
  <conditionalFormatting sqref="CY3:DA9">
    <cfRule type="cellIs" dxfId="33" priority="34" stopIfTrue="1" operator="lessThan">
      <formula>#REF!</formula>
    </cfRule>
  </conditionalFormatting>
  <conditionalFormatting sqref="G159:H169">
    <cfRule type="cellIs" dxfId="32" priority="19" stopIfTrue="1" operator="lessThan">
      <formula>#REF!</formula>
    </cfRule>
  </conditionalFormatting>
  <conditionalFormatting sqref="G63:H73">
    <cfRule type="cellIs" dxfId="31" priority="27" stopIfTrue="1" operator="lessThan">
      <formula>#REF!</formula>
    </cfRule>
  </conditionalFormatting>
  <conditionalFormatting sqref="G75:H85">
    <cfRule type="cellIs" dxfId="30" priority="26" stopIfTrue="1" operator="lessThan">
      <formula>#REF!</formula>
    </cfRule>
  </conditionalFormatting>
  <conditionalFormatting sqref="G87:H97">
    <cfRule type="cellIs" dxfId="29" priority="25" stopIfTrue="1" operator="lessThan">
      <formula>#REF!</formula>
    </cfRule>
  </conditionalFormatting>
  <conditionalFormatting sqref="G99:H109">
    <cfRule type="cellIs" dxfId="28" priority="24" stopIfTrue="1" operator="lessThan">
      <formula>#REF!</formula>
    </cfRule>
  </conditionalFormatting>
  <conditionalFormatting sqref="G111:H121">
    <cfRule type="cellIs" dxfId="27" priority="23" stopIfTrue="1" operator="lessThan">
      <formula>#REF!</formula>
    </cfRule>
  </conditionalFormatting>
  <conditionalFormatting sqref="G123:H133">
    <cfRule type="cellIs" dxfId="26" priority="22" stopIfTrue="1" operator="lessThan">
      <formula>#REF!</formula>
    </cfRule>
  </conditionalFormatting>
  <conditionalFormatting sqref="G135:H145">
    <cfRule type="cellIs" dxfId="25" priority="21" stopIfTrue="1" operator="lessThan">
      <formula>#REF!</formula>
    </cfRule>
  </conditionalFormatting>
  <conditionalFormatting sqref="G147:H157">
    <cfRule type="cellIs" dxfId="24" priority="20" stopIfTrue="1" operator="lessThan">
      <formula>#REF!</formula>
    </cfRule>
  </conditionalFormatting>
  <conditionalFormatting sqref="G171:H181">
    <cfRule type="cellIs" dxfId="23" priority="18" stopIfTrue="1" operator="lessThan">
      <formula>#REF!</formula>
    </cfRule>
  </conditionalFormatting>
  <conditionalFormatting sqref="G183:H193">
    <cfRule type="cellIs" dxfId="22" priority="17" stopIfTrue="1" operator="lessThan">
      <formula>#REF!</formula>
    </cfRule>
  </conditionalFormatting>
  <conditionalFormatting sqref="G51:H61">
    <cfRule type="cellIs" dxfId="21" priority="16" stopIfTrue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orientation="portrait" r:id="rId1"/>
  <ignoredErrors>
    <ignoredError sqref="BG3:BI13 BL3:BN13 CG3 CM3:CM24 AH3:AJ13 BQ3:BQ13 BR3:BS13 G3:G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5:I27"/>
  <sheetViews>
    <sheetView showGridLines="0" workbookViewId="0">
      <selection activeCell="C13" sqref="C13"/>
    </sheetView>
  </sheetViews>
  <sheetFormatPr defaultColWidth="9.140625" defaultRowHeight="14.25" x14ac:dyDescent="0.2"/>
  <cols>
    <col min="1" max="1" width="9.140625" style="1"/>
    <col min="2" max="2" width="35.28515625" style="1" customWidth="1"/>
    <col min="3" max="3" width="21.42578125" style="1" customWidth="1"/>
    <col min="4" max="5" width="23.140625" style="1" customWidth="1"/>
    <col min="6" max="6" width="8.5703125" style="1" customWidth="1"/>
    <col min="7" max="7" width="9.140625" style="1"/>
    <col min="8" max="8" width="27.42578125" style="1" customWidth="1"/>
    <col min="9" max="9" width="31" style="1" customWidth="1"/>
    <col min="10" max="16384" width="9.140625" style="1"/>
  </cols>
  <sheetData>
    <row r="5" spans="2:9" ht="15" x14ac:dyDescent="0.25">
      <c r="B5" s="21" t="s">
        <v>2</v>
      </c>
      <c r="C5" s="238" t="s">
        <v>0</v>
      </c>
      <c r="H5" s="21" t="s">
        <v>2</v>
      </c>
      <c r="I5" s="238" t="s">
        <v>0</v>
      </c>
    </row>
    <row r="6" spans="2:9" x14ac:dyDescent="0.2">
      <c r="C6" s="3"/>
      <c r="D6" s="3"/>
      <c r="E6" s="3"/>
      <c r="F6" s="3"/>
      <c r="I6" s="3"/>
    </row>
    <row r="7" spans="2:9" x14ac:dyDescent="0.2">
      <c r="B7" s="4"/>
      <c r="C7" s="4"/>
      <c r="D7" s="4"/>
      <c r="F7" s="4"/>
      <c r="H7" s="4"/>
      <c r="I7" s="4"/>
    </row>
    <row r="8" spans="2:9" ht="15" x14ac:dyDescent="0.2">
      <c r="B8" s="526" t="s">
        <v>4</v>
      </c>
      <c r="C8" s="526"/>
      <c r="D8" s="526"/>
      <c r="E8" s="526"/>
      <c r="H8" s="526" t="s">
        <v>580</v>
      </c>
      <c r="I8" s="526"/>
    </row>
    <row r="9" spans="2:9" ht="15" x14ac:dyDescent="0.25">
      <c r="B9" s="527" t="str">
        <f>CONCATENATE("PACOTE ",$C$5)</f>
        <v>PACOTE PLATINUM</v>
      </c>
      <c r="C9" s="527"/>
      <c r="D9" s="527"/>
      <c r="E9" s="527"/>
      <c r="H9" s="527" t="str">
        <f>CONCATENATE("PACOTE ",$I$5)</f>
        <v>PACOTE PLATINUM</v>
      </c>
      <c r="I9" s="527"/>
    </row>
    <row r="10" spans="2:9" x14ac:dyDescent="0.2">
      <c r="B10" s="528"/>
      <c r="C10" s="528"/>
      <c r="D10" s="528"/>
      <c r="E10" s="528"/>
      <c r="F10" s="10"/>
      <c r="H10" s="528"/>
      <c r="I10" s="528"/>
    </row>
    <row r="11" spans="2:9" x14ac:dyDescent="0.2">
      <c r="B11" s="9" t="s">
        <v>3</v>
      </c>
      <c r="E11" s="39" t="s">
        <v>605</v>
      </c>
      <c r="H11" s="9" t="s">
        <v>3</v>
      </c>
      <c r="I11" s="39" t="s">
        <v>605</v>
      </c>
    </row>
    <row r="12" spans="2:9" x14ac:dyDescent="0.2">
      <c r="B12" s="529" t="s">
        <v>23</v>
      </c>
      <c r="C12" s="12" t="s">
        <v>20</v>
      </c>
      <c r="D12" s="12" t="s">
        <v>21</v>
      </c>
      <c r="E12" s="12" t="s">
        <v>22</v>
      </c>
      <c r="F12" s="17"/>
      <c r="H12" s="529" t="s">
        <v>23</v>
      </c>
      <c r="I12" s="12" t="s">
        <v>20</v>
      </c>
    </row>
    <row r="13" spans="2:9" ht="24" x14ac:dyDescent="0.2">
      <c r="B13" s="530"/>
      <c r="C13" s="13" t="s">
        <v>5</v>
      </c>
      <c r="D13" s="13" t="s">
        <v>6</v>
      </c>
      <c r="E13" s="13" t="s">
        <v>7</v>
      </c>
      <c r="F13" s="17"/>
      <c r="H13" s="530"/>
      <c r="I13" s="251" t="s">
        <v>432</v>
      </c>
    </row>
    <row r="14" spans="2:9" x14ac:dyDescent="0.2">
      <c r="B14" s="14" t="s">
        <v>17</v>
      </c>
      <c r="C14" s="15">
        <f>VLOOKUP(CONCATENATE($C$5,B14),'BASE-2026'!C1:H193,4,0)</f>
        <v>3.85</v>
      </c>
      <c r="D14" s="15" t="str">
        <f>VLOOKUP(CONCATENATE($C$5,B14),'BASE-2026'!C1:H193,5,0)</f>
        <v>15,60</v>
      </c>
      <c r="E14" s="15">
        <f>VLOOKUP(CONCATENATE($C$5,B14),'BASE-2026'!C1:H193,6,0)</f>
        <v>27.35</v>
      </c>
      <c r="F14" s="16"/>
      <c r="H14" s="14" t="s">
        <v>17</v>
      </c>
      <c r="I14" s="15">
        <f>VLOOKUP(CONCATENATE($I$5,H14),'BASE-2026'!J:M,4,0)</f>
        <v>3.85</v>
      </c>
    </row>
    <row r="15" spans="2:9" x14ac:dyDescent="0.2">
      <c r="B15" s="142" t="s">
        <v>18</v>
      </c>
      <c r="C15" s="15">
        <f>VLOOKUP(CONCATENATE($C$5,B15),'BASE-2026'!C2:H194,4,0)</f>
        <v>5.4</v>
      </c>
      <c r="D15" s="15" t="str">
        <f>VLOOKUP(CONCATENATE($C$5,B15),'BASE-2026'!C2:H194,5,0)</f>
        <v>17,15</v>
      </c>
      <c r="E15" s="15">
        <f>VLOOKUP(CONCATENATE($C$5,B15),'BASE-2026'!C2:H194,6,0)</f>
        <v>28.9</v>
      </c>
      <c r="F15" s="16"/>
      <c r="H15" s="142" t="s">
        <v>18</v>
      </c>
      <c r="I15" s="143">
        <f>VLOOKUP(CONCATENATE($I$5,H15),'BASE-2026'!J:M,4,0)</f>
        <v>5.4</v>
      </c>
    </row>
    <row r="16" spans="2:9" x14ac:dyDescent="0.2">
      <c r="B16" s="14" t="s">
        <v>19</v>
      </c>
      <c r="C16" s="15">
        <f>VLOOKUP(CONCATENATE($C$5,B16),'BASE-2026'!C3:H195,4,0)</f>
        <v>7.45</v>
      </c>
      <c r="D16" s="15" t="str">
        <f>VLOOKUP(CONCATENATE($C$5,B16),'BASE-2026'!C3:H195,5,0)</f>
        <v>19,20</v>
      </c>
      <c r="E16" s="15">
        <f>VLOOKUP(CONCATENATE($C$5,B16),'BASE-2026'!C3:H195,6,0)</f>
        <v>30.95</v>
      </c>
      <c r="F16" s="16"/>
      <c r="H16" s="14" t="s">
        <v>19</v>
      </c>
      <c r="I16" s="15">
        <f>VLOOKUP(CONCATENATE($I$5,H16),'BASE-2026'!J:M,4,0)</f>
        <v>7.45</v>
      </c>
    </row>
    <row r="17" spans="2:9" x14ac:dyDescent="0.2">
      <c r="B17" s="142" t="s">
        <v>8</v>
      </c>
      <c r="C17" s="15">
        <f>VLOOKUP(CONCATENATE($C$5,B17),'BASE-2026'!C4:H196,4,0)</f>
        <v>9.1</v>
      </c>
      <c r="D17" s="15" t="str">
        <f>VLOOKUP(CONCATENATE($C$5,B17),'BASE-2026'!C4:H196,5,0)</f>
        <v>20,85</v>
      </c>
      <c r="E17" s="15">
        <f>VLOOKUP(CONCATENATE($C$5,B17),'BASE-2026'!C4:H196,6,0)</f>
        <v>32.6</v>
      </c>
      <c r="F17" s="16"/>
      <c r="H17" s="142" t="s">
        <v>8</v>
      </c>
      <c r="I17" s="143">
        <f>VLOOKUP(CONCATENATE($I$5,H17),'BASE-2026'!J:M,4,0)</f>
        <v>9.1</v>
      </c>
    </row>
    <row r="18" spans="2:9" x14ac:dyDescent="0.2">
      <c r="B18" s="14" t="s">
        <v>9</v>
      </c>
      <c r="C18" s="15">
        <f>VLOOKUP(CONCATENATE($C$5,B18),'BASE-2026'!C5:H197,4,0)</f>
        <v>10.75</v>
      </c>
      <c r="D18" s="15" t="str">
        <f>VLOOKUP(CONCATENATE($C$5,B18),'BASE-2026'!C5:H197,5,0)</f>
        <v>22,50</v>
      </c>
      <c r="E18" s="15">
        <f>VLOOKUP(CONCATENATE($C$5,B18),'BASE-2026'!C5:H197,6,0)</f>
        <v>34.25</v>
      </c>
      <c r="F18" s="16"/>
      <c r="H18" s="14" t="s">
        <v>9</v>
      </c>
      <c r="I18" s="15">
        <f>VLOOKUP(CONCATENATE($I$5,H18),'BASE-2026'!J:M,4,0)</f>
        <v>10.75</v>
      </c>
    </row>
    <row r="19" spans="2:9" x14ac:dyDescent="0.2">
      <c r="B19" s="142" t="s">
        <v>10</v>
      </c>
      <c r="C19" s="15">
        <f>VLOOKUP(CONCATENATE($C$5,B19),'BASE-2026'!C6:H198,4,0)</f>
        <v>12.45</v>
      </c>
      <c r="D19" s="15" t="str">
        <f>VLOOKUP(CONCATENATE($C$5,B19),'BASE-2026'!C6:H198,5,0)</f>
        <v>24,20</v>
      </c>
      <c r="E19" s="15">
        <f>VLOOKUP(CONCATENATE($C$5,B19),'BASE-2026'!C6:H198,6,0)</f>
        <v>35.950000000000003</v>
      </c>
      <c r="F19" s="16"/>
      <c r="H19" s="142" t="s">
        <v>10</v>
      </c>
      <c r="I19" s="143">
        <f>VLOOKUP(CONCATENATE($I$5,H19),'BASE-2026'!J:M,4,0)</f>
        <v>12.45</v>
      </c>
    </row>
    <row r="20" spans="2:9" x14ac:dyDescent="0.2">
      <c r="B20" s="14" t="s">
        <v>11</v>
      </c>
      <c r="C20" s="15">
        <f>VLOOKUP(CONCATENATE($C$5,B20),'BASE-2026'!C7:H199,4,0)</f>
        <v>14.2</v>
      </c>
      <c r="D20" s="15" t="str">
        <f>VLOOKUP(CONCATENATE($C$5,B20),'BASE-2026'!C7:H199,5,0)</f>
        <v>25,95</v>
      </c>
      <c r="E20" s="15">
        <f>VLOOKUP(CONCATENATE($C$5,B20),'BASE-2026'!C7:H199,6,0)</f>
        <v>37.700000000000003</v>
      </c>
      <c r="F20" s="16"/>
      <c r="H20" s="14" t="s">
        <v>11</v>
      </c>
      <c r="I20" s="15">
        <f>VLOOKUP(CONCATENATE($I$5,H20),'BASE-2026'!J:M,4,0)</f>
        <v>14.2</v>
      </c>
    </row>
    <row r="21" spans="2:9" x14ac:dyDescent="0.2">
      <c r="B21" s="142" t="s">
        <v>12</v>
      </c>
      <c r="C21" s="15">
        <f>VLOOKUP(CONCATENATE($C$5,B21),'BASE-2026'!C8:H200,4,0)</f>
        <v>15.9</v>
      </c>
      <c r="D21" s="15" t="str">
        <f>VLOOKUP(CONCATENATE($C$5,B21),'BASE-2026'!C8:H200,5,0)</f>
        <v>27,65</v>
      </c>
      <c r="E21" s="15">
        <f>VLOOKUP(CONCATENATE($C$5,B21),'BASE-2026'!C8:H200,6,0)</f>
        <v>39.4</v>
      </c>
      <c r="F21" s="16"/>
      <c r="H21" s="142" t="s">
        <v>12</v>
      </c>
      <c r="I21" s="143">
        <f>VLOOKUP(CONCATENATE($I$5,H21),'BASE-2026'!J:M,4,0)</f>
        <v>15.9</v>
      </c>
    </row>
    <row r="22" spans="2:9" x14ac:dyDescent="0.2">
      <c r="B22" s="14" t="s">
        <v>13</v>
      </c>
      <c r="C22" s="15">
        <f>VLOOKUP(CONCATENATE($C$5,B22),'BASE-2026'!C9:H201,4,0)</f>
        <v>17.55</v>
      </c>
      <c r="D22" s="15" t="str">
        <f>VLOOKUP(CONCATENATE($C$5,B22),'BASE-2026'!C9:H201,5,0)</f>
        <v>29,30</v>
      </c>
      <c r="E22" s="15">
        <f>VLOOKUP(CONCATENATE($C$5,B22),'BASE-2026'!C9:H201,6,0)</f>
        <v>41.05</v>
      </c>
      <c r="F22" s="16"/>
      <c r="H22" s="14" t="s">
        <v>13</v>
      </c>
      <c r="I22" s="15">
        <f>VLOOKUP(CONCATENATE($I$5,H22),'BASE-2026'!J:M,4,0)</f>
        <v>17.55</v>
      </c>
    </row>
    <row r="23" spans="2:9" x14ac:dyDescent="0.2">
      <c r="B23" s="142" t="s">
        <v>14</v>
      </c>
      <c r="C23" s="15">
        <f>VLOOKUP(CONCATENATE($C$5,B23),'BASE-2026'!C10:H202,4,0)</f>
        <v>19.2</v>
      </c>
      <c r="D23" s="15" t="str">
        <f>VLOOKUP(CONCATENATE($C$5,B23),'BASE-2026'!C10:H202,5,0)</f>
        <v>30,95</v>
      </c>
      <c r="E23" s="15">
        <f>VLOOKUP(CONCATENATE($C$5,B23),'BASE-2026'!C10:H202,6,0)</f>
        <v>42.7</v>
      </c>
      <c r="F23" s="16"/>
      <c r="H23" s="142" t="s">
        <v>14</v>
      </c>
      <c r="I23" s="143">
        <f>VLOOKUP(CONCATENATE($I$5,H23),'BASE-2026'!J:M,4,0)</f>
        <v>19.2</v>
      </c>
    </row>
    <row r="24" spans="2:9" x14ac:dyDescent="0.2">
      <c r="B24" s="14" t="s">
        <v>15</v>
      </c>
      <c r="C24" s="15">
        <f>VLOOKUP(CONCATENATE($C$5,B24),'BASE-2026'!C11:H203,4,0)</f>
        <v>20.85</v>
      </c>
      <c r="D24" s="15" t="str">
        <f>VLOOKUP(CONCATENATE($C$5,B24),'BASE-2026'!C11:H203,5,0)</f>
        <v>32,60</v>
      </c>
      <c r="E24" s="15">
        <f>VLOOKUP(CONCATENATE($C$5,B24),'BASE-2026'!C11:H203,6,0)</f>
        <v>44.35</v>
      </c>
      <c r="F24" s="16"/>
      <c r="H24" s="14" t="s">
        <v>15</v>
      </c>
      <c r="I24" s="15">
        <f>VLOOKUP(CONCATENATE($I$5,H24),'BASE-2026'!J:M,4,0)</f>
        <v>20.85</v>
      </c>
    </row>
    <row r="25" spans="2:9" x14ac:dyDescent="0.2">
      <c r="B25" s="16"/>
      <c r="C25" s="17"/>
      <c r="D25" s="17"/>
      <c r="E25" s="17"/>
      <c r="F25" s="16"/>
    </row>
    <row r="26" spans="2:9" x14ac:dyDescent="0.2">
      <c r="B26" s="17" t="s">
        <v>179</v>
      </c>
      <c r="C26" s="17"/>
      <c r="D26" s="17"/>
      <c r="E26" s="17"/>
      <c r="F26" s="16"/>
      <c r="H26" s="286" t="s">
        <v>280</v>
      </c>
      <c r="I26" s="30"/>
    </row>
    <row r="27" spans="2:9" x14ac:dyDescent="0.2">
      <c r="B27" s="17"/>
      <c r="C27" s="17"/>
      <c r="D27" s="17"/>
      <c r="E27" s="17"/>
      <c r="F27" s="16"/>
      <c r="H27" s="286">
        <v>12718</v>
      </c>
      <c r="I27" s="287" t="s">
        <v>433</v>
      </c>
    </row>
  </sheetData>
  <sheetProtection algorithmName="SHA-512" hashValue="eWJq3u4xlM/uphReRLAcHPncGRXvm0FumxS3t/3Vm8TWkkcf+iEpzWmeZ4Oeu/xM4a8poVsxbQYT8xG1Wg8Q3Q==" saltValue="t1EaWnNEpL2BymVVZ88QYQ==" spinCount="100000" sheet="1" objects="1" scenarios="1"/>
  <mergeCells count="8">
    <mergeCell ref="H8:I8"/>
    <mergeCell ref="H9:I9"/>
    <mergeCell ref="H10:I10"/>
    <mergeCell ref="H12:H13"/>
    <mergeCell ref="B8:E8"/>
    <mergeCell ref="B12:B13"/>
    <mergeCell ref="B9:E9"/>
    <mergeCell ref="B10:E10"/>
  </mergeCells>
  <conditionalFormatting sqref="C14:E24">
    <cfRule type="cellIs" dxfId="20" priority="6" stopIfTrue="1" operator="lessThan">
      <formula>#REF!</formula>
    </cfRule>
  </conditionalFormatting>
  <conditionalFormatting sqref="I14:I24">
    <cfRule type="cellIs" dxfId="19" priority="3" stopIfTrue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'BASE-2026'!$A$2:$A$17</xm:f>
          </x14:formula1>
          <xm:sqref>C5 I5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6:G25"/>
  <sheetViews>
    <sheetView showGridLines="0" workbookViewId="0">
      <selection activeCell="F28" sqref="F28"/>
    </sheetView>
  </sheetViews>
  <sheetFormatPr defaultRowHeight="15" x14ac:dyDescent="0.25"/>
  <cols>
    <col min="2" max="2" width="28.85546875" customWidth="1"/>
    <col min="3" max="3" width="31" customWidth="1"/>
    <col min="4" max="4" width="12" bestFit="1" customWidth="1"/>
  </cols>
  <sheetData>
    <row r="6" spans="2:3" x14ac:dyDescent="0.25">
      <c r="B6" s="21" t="s">
        <v>2</v>
      </c>
      <c r="C6" s="238" t="s">
        <v>0</v>
      </c>
    </row>
    <row r="9" spans="2:3" x14ac:dyDescent="0.25">
      <c r="B9" s="526" t="s">
        <v>425</v>
      </c>
      <c r="C9" s="526"/>
    </row>
    <row r="10" spans="2:3" x14ac:dyDescent="0.25">
      <c r="B10" s="527" t="s">
        <v>414</v>
      </c>
      <c r="C10" s="527"/>
    </row>
    <row r="11" spans="2:3" x14ac:dyDescent="0.25">
      <c r="B11" s="10"/>
      <c r="C11" s="10"/>
    </row>
    <row r="12" spans="2:3" x14ac:dyDescent="0.25">
      <c r="B12" s="9" t="s">
        <v>3</v>
      </c>
      <c r="C12" s="237" t="s">
        <v>605</v>
      </c>
    </row>
    <row r="13" spans="2:3" x14ac:dyDescent="0.25">
      <c r="B13" s="529" t="s">
        <v>23</v>
      </c>
      <c r="C13" s="531" t="s">
        <v>262</v>
      </c>
    </row>
    <row r="14" spans="2:3" x14ac:dyDescent="0.25">
      <c r="B14" s="530"/>
      <c r="C14" s="532"/>
    </row>
    <row r="15" spans="2:3" x14ac:dyDescent="0.25">
      <c r="B15" s="265" t="s">
        <v>17</v>
      </c>
      <c r="C15" s="273">
        <f>'BASE-2026'!Q4</f>
        <v>9.1</v>
      </c>
    </row>
    <row r="16" spans="2:3" x14ac:dyDescent="0.25">
      <c r="B16" s="266" t="s">
        <v>426</v>
      </c>
      <c r="C16" s="274">
        <f>'BASE-2026'!Q5</f>
        <v>9.1</v>
      </c>
    </row>
    <row r="17" spans="2:7" x14ac:dyDescent="0.25">
      <c r="B17" s="265" t="s">
        <v>19</v>
      </c>
      <c r="C17" s="273">
        <f>'BASE-2026'!Q6</f>
        <v>9.1</v>
      </c>
    </row>
    <row r="18" spans="2:7" x14ac:dyDescent="0.25">
      <c r="B18" s="275" t="s">
        <v>8</v>
      </c>
      <c r="C18" s="274">
        <f>'BASE-2026'!Q7</f>
        <v>9.1</v>
      </c>
    </row>
    <row r="19" spans="2:7" x14ac:dyDescent="0.25">
      <c r="B19" s="265" t="s">
        <v>9</v>
      </c>
      <c r="C19" s="273">
        <f>'BASE-2026'!Q8</f>
        <v>9.1</v>
      </c>
      <c r="G19" s="1"/>
    </row>
    <row r="20" spans="2:7" x14ac:dyDescent="0.25">
      <c r="B20" s="266" t="s">
        <v>10</v>
      </c>
      <c r="C20" s="274">
        <f>'BASE-2026'!Q9</f>
        <v>9.1</v>
      </c>
    </row>
    <row r="21" spans="2:7" x14ac:dyDescent="0.25">
      <c r="B21" s="265" t="s">
        <v>11</v>
      </c>
      <c r="C21" s="273">
        <f>'BASE-2026'!Q10</f>
        <v>9.1</v>
      </c>
    </row>
    <row r="22" spans="2:7" x14ac:dyDescent="0.25">
      <c r="B22" s="266" t="s">
        <v>12</v>
      </c>
      <c r="C22" s="274">
        <f>'BASE-2026'!Q11</f>
        <v>9.1</v>
      </c>
    </row>
    <row r="23" spans="2:7" x14ac:dyDescent="0.25">
      <c r="B23" s="265" t="s">
        <v>13</v>
      </c>
      <c r="C23" s="273">
        <f>'BASE-2026'!Q12</f>
        <v>9.1</v>
      </c>
    </row>
    <row r="24" spans="2:7" x14ac:dyDescent="0.25">
      <c r="B24" s="266" t="s">
        <v>14</v>
      </c>
      <c r="C24" s="274">
        <f>'BASE-2026'!Q13</f>
        <v>9.1</v>
      </c>
    </row>
    <row r="25" spans="2:7" x14ac:dyDescent="0.25">
      <c r="B25" s="265" t="s">
        <v>15</v>
      </c>
      <c r="C25" s="273">
        <f>'BASE-2026'!Q14</f>
        <v>9.1</v>
      </c>
    </row>
  </sheetData>
  <sheetProtection algorithmName="SHA-512" hashValue="bKRX2ZtzdKYuOgO7Uw/R5JLCa3zKxZmD+CpO/IDG3YJv6mixBVjaElfwbCgGCJDHVqK4NksYcB8jFcl6oskD8Q==" saltValue="AKYfW1xnCw+qBqmxnUpMZw==" spinCount="100000" sheet="1" objects="1" scenarios="1"/>
  <mergeCells count="4">
    <mergeCell ref="B9:C9"/>
    <mergeCell ref="B10:C10"/>
    <mergeCell ref="B13:B14"/>
    <mergeCell ref="C13:C14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'BASE-2026'!$A$2:$A$17</xm:f>
          </x14:formula1>
          <xm:sqref>C6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6:G94"/>
  <sheetViews>
    <sheetView showGridLines="0" topLeftCell="A4" zoomScaleNormal="100" workbookViewId="0">
      <selection activeCell="D30" sqref="D30"/>
    </sheetView>
  </sheetViews>
  <sheetFormatPr defaultColWidth="9.140625" defaultRowHeight="14.25" x14ac:dyDescent="0.2"/>
  <cols>
    <col min="1" max="1" width="9.140625" style="1"/>
    <col min="2" max="2" width="31.5703125" style="1" customWidth="1"/>
    <col min="3" max="3" width="17" style="1" customWidth="1"/>
    <col min="4" max="4" width="13.28515625" style="1" customWidth="1"/>
    <col min="5" max="5" width="10.42578125" style="1" customWidth="1"/>
    <col min="6" max="6" width="13.5703125" style="1" customWidth="1"/>
    <col min="7" max="7" width="8.42578125" style="1" customWidth="1"/>
    <col min="8" max="8" width="9.140625" style="1"/>
    <col min="9" max="9" width="54.7109375" style="1" bestFit="1" customWidth="1"/>
    <col min="10" max="10" width="20.28515625" style="1" bestFit="1" customWidth="1"/>
    <col min="11" max="16384" width="9.140625" style="1"/>
  </cols>
  <sheetData>
    <row r="6" spans="2:7" ht="15" x14ac:dyDescent="0.25">
      <c r="B6" s="21" t="s">
        <v>2</v>
      </c>
      <c r="C6" s="238" t="s">
        <v>0</v>
      </c>
    </row>
    <row r="8" spans="2:7" s="67" customFormat="1" ht="21" customHeight="1" x14ac:dyDescent="0.2">
      <c r="B8" s="526" t="s">
        <v>604</v>
      </c>
      <c r="C8" s="526"/>
      <c r="D8" s="526"/>
      <c r="E8" s="526"/>
      <c r="F8" s="526"/>
      <c r="G8" s="2"/>
    </row>
    <row r="9" spans="2:7" s="67" customFormat="1" ht="18.75" customHeight="1" x14ac:dyDescent="0.25">
      <c r="B9" s="527" t="str">
        <f>CONCATENATE("PACOTE ",$C$6)</f>
        <v>PACOTE PLATINUM</v>
      </c>
      <c r="C9" s="527"/>
      <c r="D9" s="527"/>
      <c r="E9" s="527"/>
      <c r="F9" s="527"/>
      <c r="G9" s="3"/>
    </row>
    <row r="10" spans="2:7" s="67" customFormat="1" x14ac:dyDescent="0.2">
      <c r="B10" s="536"/>
      <c r="C10" s="536"/>
      <c r="D10" s="536"/>
      <c r="E10" s="536"/>
      <c r="F10" s="536"/>
      <c r="G10" s="4"/>
    </row>
    <row r="11" spans="2:7" s="67" customFormat="1" ht="15" x14ac:dyDescent="0.2">
      <c r="B11" s="9" t="s">
        <v>3</v>
      </c>
      <c r="F11" s="39" t="s">
        <v>605</v>
      </c>
      <c r="G11" s="6"/>
    </row>
    <row r="12" spans="2:7" s="67" customFormat="1" x14ac:dyDescent="0.2">
      <c r="B12" s="473" t="s">
        <v>366</v>
      </c>
      <c r="C12" s="475" t="s">
        <v>25</v>
      </c>
      <c r="D12" s="477" t="s">
        <v>323</v>
      </c>
      <c r="E12" s="478"/>
      <c r="F12" s="479"/>
    </row>
    <row r="13" spans="2:7" s="67" customFormat="1" x14ac:dyDescent="0.2">
      <c r="B13" s="474"/>
      <c r="C13" s="476"/>
      <c r="D13" s="477" t="s">
        <v>329</v>
      </c>
      <c r="E13" s="478"/>
      <c r="F13" s="479"/>
      <c r="G13" s="71"/>
    </row>
    <row r="14" spans="2:7" s="67" customFormat="1" x14ac:dyDescent="0.2">
      <c r="B14" s="480" t="s">
        <v>326</v>
      </c>
      <c r="C14" s="76">
        <v>2</v>
      </c>
      <c r="D14" s="537">
        <f>'BASE-2026'!U3</f>
        <v>3.27</v>
      </c>
      <c r="E14" s="538"/>
      <c r="F14" s="539"/>
    </row>
    <row r="15" spans="2:7" s="67" customFormat="1" ht="21" customHeight="1" x14ac:dyDescent="0.2">
      <c r="B15" s="481"/>
      <c r="C15" s="78" t="s">
        <v>24</v>
      </c>
      <c r="D15" s="533">
        <f>'BASE-2026'!U4</f>
        <v>0.23</v>
      </c>
      <c r="E15" s="534"/>
      <c r="F15" s="535"/>
    </row>
    <row r="16" spans="2:7" s="67" customFormat="1" x14ac:dyDescent="0.2">
      <c r="B16" s="79"/>
      <c r="C16" s="80"/>
      <c r="D16" s="79"/>
      <c r="E16" s="79"/>
      <c r="F16" s="79"/>
    </row>
    <row r="17" spans="2:6" s="67" customFormat="1" ht="38.25" x14ac:dyDescent="0.2">
      <c r="B17" s="473" t="s">
        <v>366</v>
      </c>
      <c r="C17" s="475" t="s">
        <v>25</v>
      </c>
      <c r="D17" s="75" t="s">
        <v>323</v>
      </c>
      <c r="E17" s="75" t="s">
        <v>324</v>
      </c>
      <c r="F17" s="75" t="s">
        <v>325</v>
      </c>
    </row>
    <row r="18" spans="2:6" s="67" customFormat="1" x14ac:dyDescent="0.2">
      <c r="B18" s="474"/>
      <c r="C18" s="476"/>
      <c r="D18" s="75" t="s">
        <v>183</v>
      </c>
      <c r="E18" s="75" t="s">
        <v>184</v>
      </c>
      <c r="F18" s="75" t="s">
        <v>185</v>
      </c>
    </row>
    <row r="19" spans="2:6" s="67" customFormat="1" x14ac:dyDescent="0.2">
      <c r="B19" s="464" t="s">
        <v>327</v>
      </c>
      <c r="C19" s="76">
        <v>2</v>
      </c>
      <c r="D19" s="77">
        <f>'BASE-2026'!U7</f>
        <v>3.02</v>
      </c>
      <c r="E19" s="77">
        <f>'BASE-2026'!V7</f>
        <v>10.26</v>
      </c>
      <c r="F19" s="77">
        <f>'BASE-2026'!W7</f>
        <v>17.52</v>
      </c>
    </row>
    <row r="20" spans="2:6" s="67" customFormat="1" x14ac:dyDescent="0.2">
      <c r="B20" s="465"/>
      <c r="C20" s="288" t="s">
        <v>24</v>
      </c>
      <c r="D20" s="291">
        <f>'BASE-2026'!U8</f>
        <v>0.2</v>
      </c>
      <c r="E20" s="289">
        <f>'BASE-2026'!V8</f>
        <v>0.2</v>
      </c>
      <c r="F20" s="290"/>
    </row>
    <row r="21" spans="2:6" s="67" customFormat="1" x14ac:dyDescent="0.2">
      <c r="B21" s="79"/>
      <c r="C21" s="80"/>
      <c r="D21" s="81"/>
      <c r="E21" s="81"/>
      <c r="F21" s="81"/>
    </row>
    <row r="22" spans="2:6" s="67" customFormat="1" ht="38.25" x14ac:dyDescent="0.2">
      <c r="B22" s="473" t="s">
        <v>366</v>
      </c>
      <c r="C22" s="475" t="s">
        <v>25</v>
      </c>
      <c r="D22" s="75" t="s">
        <v>323</v>
      </c>
      <c r="E22" s="75" t="s">
        <v>324</v>
      </c>
      <c r="F22" s="75" t="s">
        <v>325</v>
      </c>
    </row>
    <row r="23" spans="2:6" s="67" customFormat="1" ht="14.25" customHeight="1" x14ac:dyDescent="0.2">
      <c r="B23" s="474"/>
      <c r="C23" s="476"/>
      <c r="D23" s="75" t="s">
        <v>186</v>
      </c>
      <c r="E23" s="75" t="s">
        <v>187</v>
      </c>
      <c r="F23" s="75" t="s">
        <v>188</v>
      </c>
    </row>
    <row r="24" spans="2:6" s="67" customFormat="1" x14ac:dyDescent="0.2">
      <c r="B24" s="464" t="s">
        <v>328</v>
      </c>
      <c r="C24" s="76">
        <v>2</v>
      </c>
      <c r="D24" s="77">
        <f>'BASE-2026'!U11</f>
        <v>2.79</v>
      </c>
      <c r="E24" s="77">
        <f>'BASE-2026'!V11</f>
        <v>9.49</v>
      </c>
      <c r="F24" s="77">
        <f>'BASE-2026'!W11</f>
        <v>16.190000000000001</v>
      </c>
    </row>
    <row r="25" spans="2:6" s="67" customFormat="1" x14ac:dyDescent="0.2">
      <c r="B25" s="465"/>
      <c r="C25" s="288" t="s">
        <v>24</v>
      </c>
      <c r="D25" s="291">
        <f>'BASE-2026'!U12</f>
        <v>0.19</v>
      </c>
      <c r="E25" s="540">
        <f>'BASE-2026'!V12</f>
        <v>0.19</v>
      </c>
      <c r="F25" s="541"/>
    </row>
    <row r="26" spans="2:6" s="67" customFormat="1" x14ac:dyDescent="0.2"/>
    <row r="27" spans="2:6" s="67" customFormat="1" x14ac:dyDescent="0.2"/>
    <row r="28" spans="2:6" s="67" customFormat="1" ht="15" x14ac:dyDescent="0.25">
      <c r="B28" s="69"/>
      <c r="C28" s="69"/>
      <c r="D28" s="69"/>
      <c r="E28" s="69"/>
      <c r="F28" s="69"/>
    </row>
    <row r="29" spans="2:6" s="67" customFormat="1" ht="15" x14ac:dyDescent="0.25">
      <c r="B29"/>
      <c r="C29"/>
      <c r="D29"/>
      <c r="E29"/>
      <c r="F29"/>
    </row>
    <row r="30" spans="2:6" s="67" customFormat="1" ht="15" x14ac:dyDescent="0.25">
      <c r="B30"/>
      <c r="C30"/>
      <c r="D30"/>
      <c r="E30"/>
      <c r="F30"/>
    </row>
    <row r="31" spans="2:6" s="67" customFormat="1" ht="15" x14ac:dyDescent="0.25">
      <c r="B31"/>
      <c r="C31"/>
      <c r="D31"/>
      <c r="E31"/>
      <c r="F31"/>
    </row>
    <row r="32" spans="2:6" s="67" customFormat="1" ht="15" x14ac:dyDescent="0.25">
      <c r="B32"/>
      <c r="C32"/>
      <c r="D32"/>
      <c r="E32"/>
      <c r="F32"/>
    </row>
    <row r="33" spans="2:6" s="67" customFormat="1" ht="15" x14ac:dyDescent="0.25">
      <c r="B33"/>
      <c r="C33"/>
      <c r="D33"/>
      <c r="E33"/>
      <c r="F33"/>
    </row>
    <row r="34" spans="2:6" s="67" customFormat="1" ht="15" x14ac:dyDescent="0.25">
      <c r="B34"/>
      <c r="C34"/>
      <c r="D34"/>
      <c r="E34"/>
      <c r="F34"/>
    </row>
    <row r="35" spans="2:6" s="67" customFormat="1" x14ac:dyDescent="0.2"/>
    <row r="36" spans="2:6" s="67" customFormat="1" x14ac:dyDescent="0.2"/>
    <row r="37" spans="2:6" s="67" customFormat="1" x14ac:dyDescent="0.2"/>
    <row r="38" spans="2:6" s="67" customFormat="1" x14ac:dyDescent="0.2"/>
    <row r="39" spans="2:6" s="67" customFormat="1" ht="15" x14ac:dyDescent="0.25">
      <c r="B39"/>
      <c r="C39"/>
    </row>
    <row r="40" spans="2:6" s="67" customFormat="1" ht="15" x14ac:dyDescent="0.25">
      <c r="B40"/>
      <c r="C40"/>
    </row>
    <row r="41" spans="2:6" s="67" customFormat="1" ht="15" x14ac:dyDescent="0.25">
      <c r="B41"/>
      <c r="C41"/>
    </row>
    <row r="42" spans="2:6" s="67" customFormat="1" ht="15" x14ac:dyDescent="0.25">
      <c r="B42"/>
      <c r="C42"/>
    </row>
    <row r="43" spans="2:6" s="67" customFormat="1" x14ac:dyDescent="0.2"/>
    <row r="44" spans="2:6" s="67" customFormat="1" x14ac:dyDescent="0.2"/>
    <row r="45" spans="2:6" s="67" customFormat="1" x14ac:dyDescent="0.2"/>
    <row r="46" spans="2:6" s="67" customFormat="1" x14ac:dyDescent="0.2"/>
    <row r="47" spans="2:6" s="67" customFormat="1" x14ac:dyDescent="0.2"/>
    <row r="48" spans="2:6" s="67" customFormat="1" x14ac:dyDescent="0.2"/>
    <row r="49" s="67" customFormat="1" x14ac:dyDescent="0.2"/>
    <row r="50" s="67" customFormat="1" x14ac:dyDescent="0.2"/>
    <row r="51" s="67" customFormat="1" x14ac:dyDescent="0.2"/>
    <row r="52" s="67" customFormat="1" x14ac:dyDescent="0.2"/>
    <row r="53" s="67" customFormat="1" x14ac:dyDescent="0.2"/>
    <row r="54" s="67" customFormat="1" x14ac:dyDescent="0.2"/>
    <row r="55" s="67" customFormat="1" x14ac:dyDescent="0.2"/>
    <row r="56" s="67" customFormat="1" x14ac:dyDescent="0.2"/>
    <row r="57" s="67" customFormat="1" x14ac:dyDescent="0.2"/>
    <row r="58" s="67" customFormat="1" x14ac:dyDescent="0.2"/>
    <row r="59" s="67" customFormat="1" x14ac:dyDescent="0.2"/>
    <row r="60" s="67" customFormat="1" x14ac:dyDescent="0.2"/>
    <row r="61" s="67" customFormat="1" x14ac:dyDescent="0.2"/>
    <row r="62" s="67" customFormat="1" x14ac:dyDescent="0.2"/>
    <row r="63" s="67" customFormat="1" x14ac:dyDescent="0.2"/>
    <row r="64" s="67" customFormat="1" x14ac:dyDescent="0.2"/>
    <row r="65" s="67" customFormat="1" x14ac:dyDescent="0.2"/>
    <row r="66" s="67" customFormat="1" x14ac:dyDescent="0.2"/>
    <row r="67" s="67" customFormat="1" x14ac:dyDescent="0.2"/>
    <row r="68" s="67" customFormat="1" x14ac:dyDescent="0.2"/>
    <row r="69" s="67" customFormat="1" x14ac:dyDescent="0.2"/>
    <row r="70" s="67" customFormat="1" x14ac:dyDescent="0.2"/>
    <row r="71" s="67" customFormat="1" x14ac:dyDescent="0.2"/>
    <row r="72" s="67" customFormat="1" x14ac:dyDescent="0.2"/>
    <row r="73" s="67" customFormat="1" x14ac:dyDescent="0.2"/>
    <row r="74" s="67" customFormat="1" x14ac:dyDescent="0.2"/>
    <row r="75" s="67" customFormat="1" x14ac:dyDescent="0.2"/>
    <row r="76" s="67" customFormat="1" x14ac:dyDescent="0.2"/>
    <row r="77" s="67" customFormat="1" x14ac:dyDescent="0.2"/>
    <row r="78" s="67" customFormat="1" x14ac:dyDescent="0.2"/>
    <row r="79" s="67" customFormat="1" x14ac:dyDescent="0.2"/>
    <row r="80" s="67" customFormat="1" x14ac:dyDescent="0.2"/>
    <row r="81" spans="1:6" s="67" customFormat="1" x14ac:dyDescent="0.2"/>
    <row r="82" spans="1:6" s="67" customFormat="1" x14ac:dyDescent="0.2"/>
    <row r="83" spans="1:6" s="67" customFormat="1" x14ac:dyDescent="0.2"/>
    <row r="84" spans="1:6" s="67" customFormat="1" x14ac:dyDescent="0.2"/>
    <row r="85" spans="1:6" s="67" customFormat="1" x14ac:dyDescent="0.2"/>
    <row r="86" spans="1:6" s="67" customFormat="1" x14ac:dyDescent="0.2"/>
    <row r="87" spans="1:6" s="67" customFormat="1" x14ac:dyDescent="0.2"/>
    <row r="88" spans="1:6" s="67" customFormat="1" x14ac:dyDescent="0.2"/>
    <row r="89" spans="1:6" s="67" customFormat="1" x14ac:dyDescent="0.2"/>
    <row r="90" spans="1:6" s="67" customFormat="1" x14ac:dyDescent="0.2"/>
    <row r="91" spans="1:6" s="67" customFormat="1" x14ac:dyDescent="0.2"/>
    <row r="92" spans="1:6" s="67" customFormat="1" x14ac:dyDescent="0.2">
      <c r="A92" s="1"/>
      <c r="B92" s="1"/>
      <c r="C92" s="1"/>
      <c r="D92" s="1"/>
      <c r="E92" s="1"/>
      <c r="F92" s="1"/>
    </row>
    <row r="93" spans="1:6" s="67" customFormat="1" x14ac:dyDescent="0.2">
      <c r="A93" s="1"/>
      <c r="B93" s="1"/>
      <c r="C93" s="1"/>
      <c r="D93" s="1"/>
      <c r="E93" s="1"/>
      <c r="F93" s="1"/>
    </row>
    <row r="94" spans="1:6" s="67" customFormat="1" x14ac:dyDescent="0.2">
      <c r="A94" s="1"/>
      <c r="B94" s="1"/>
      <c r="C94" s="1"/>
      <c r="D94" s="1"/>
      <c r="E94" s="1"/>
      <c r="F94" s="1"/>
    </row>
  </sheetData>
  <sheetProtection algorithmName="SHA-512" hashValue="quPtyJOMiM/BFJjQ8d37gujfy1rbRHWw7uJ+Pf0QpZACvCl0srbcrsT69X3Cl2XCOW3Py6ul7ls6tvoILBw4dQ==" saltValue="aafdTv3esrSf7iqDvUpjFg==" spinCount="100000" sheet="1" objects="1" scenarios="1"/>
  <mergeCells count="17">
    <mergeCell ref="B24:B25"/>
    <mergeCell ref="D12:F12"/>
    <mergeCell ref="D13:F13"/>
    <mergeCell ref="D14:F14"/>
    <mergeCell ref="B17:B18"/>
    <mergeCell ref="C17:C18"/>
    <mergeCell ref="B22:B23"/>
    <mergeCell ref="C22:C23"/>
    <mergeCell ref="E25:F25"/>
    <mergeCell ref="B14:B15"/>
    <mergeCell ref="B12:B13"/>
    <mergeCell ref="C12:C13"/>
    <mergeCell ref="D15:F15"/>
    <mergeCell ref="B8:F8"/>
    <mergeCell ref="B19:B20"/>
    <mergeCell ref="B9:F9"/>
    <mergeCell ref="B10:F10"/>
  </mergeCells>
  <conditionalFormatting sqref="D14:D16">
    <cfRule type="cellIs" dxfId="18" priority="21" stopIfTrue="1" operator="lessThan">
      <formula>#REF!</formula>
    </cfRule>
  </conditionalFormatting>
  <conditionalFormatting sqref="E20">
    <cfRule type="cellIs" dxfId="17" priority="13" stopIfTrue="1" operator="lessThan">
      <formula>#REF!</formula>
    </cfRule>
  </conditionalFormatting>
  <conditionalFormatting sqref="E25">
    <cfRule type="cellIs" dxfId="16" priority="11" stopIfTrue="1" operator="lessThan">
      <formula>#REF!</formula>
    </cfRule>
  </conditionalFormatting>
  <conditionalFormatting sqref="E16:F16">
    <cfRule type="cellIs" dxfId="15" priority="30" stopIfTrue="1" operator="lessThan">
      <formula>#REF!</formula>
    </cfRule>
  </conditionalFormatting>
  <conditionalFormatting sqref="E19:F19 D19:D20">
    <cfRule type="cellIs" dxfId="14" priority="19" stopIfTrue="1" operator="lessThan">
      <formula>#REF!</formula>
    </cfRule>
  </conditionalFormatting>
  <conditionalFormatting sqref="E24:F24 D24:D25">
    <cfRule type="cellIs" dxfId="13" priority="12" stopIfTrue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'BASE-2026'!$A$2:$A$17</xm:f>
          </x14:formula1>
          <xm:sqref>C6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6:C129"/>
  <sheetViews>
    <sheetView showGridLines="0" zoomScaleNormal="100" workbookViewId="0">
      <selection activeCell="E14" sqref="E14"/>
    </sheetView>
  </sheetViews>
  <sheetFormatPr defaultColWidth="9.140625" defaultRowHeight="14.25" x14ac:dyDescent="0.2"/>
  <cols>
    <col min="1" max="1" width="9.140625" style="1"/>
    <col min="2" max="2" width="104.28515625" style="33" bestFit="1" customWidth="1"/>
    <col min="3" max="3" width="18.7109375" style="33" bestFit="1" customWidth="1"/>
    <col min="4" max="4" width="9.140625" style="1"/>
    <col min="5" max="5" width="54.7109375" style="1" bestFit="1" customWidth="1"/>
    <col min="6" max="6" width="20.28515625" style="1" bestFit="1" customWidth="1"/>
    <col min="7" max="16384" width="9.140625" style="1"/>
  </cols>
  <sheetData>
    <row r="6" spans="2:3" s="67" customFormat="1" x14ac:dyDescent="0.2">
      <c r="B6" s="33"/>
      <c r="C6" s="33"/>
    </row>
    <row r="7" spans="2:3" s="67" customFormat="1" ht="21" customHeight="1" x14ac:dyDescent="0.2">
      <c r="B7" s="33"/>
      <c r="C7" s="39" t="s">
        <v>605</v>
      </c>
    </row>
    <row r="8" spans="2:3" s="67" customFormat="1" ht="18.75" customHeight="1" x14ac:dyDescent="0.35">
      <c r="B8" s="548" t="s">
        <v>330</v>
      </c>
      <c r="C8" s="548"/>
    </row>
    <row r="9" spans="2:3" s="67" customFormat="1" ht="15.75" thickBot="1" x14ac:dyDescent="0.3">
      <c r="B9" s="139"/>
      <c r="C9" s="139"/>
    </row>
    <row r="10" spans="2:3" s="67" customFormat="1" ht="15" thickBot="1" x14ac:dyDescent="0.25">
      <c r="B10" s="144" t="s">
        <v>26</v>
      </c>
      <c r="C10" s="145"/>
    </row>
    <row r="11" spans="2:3" s="67" customFormat="1" ht="14.25" customHeight="1" x14ac:dyDescent="0.2">
      <c r="B11" s="146" t="s">
        <v>27</v>
      </c>
      <c r="C11" s="147"/>
    </row>
    <row r="12" spans="2:3" s="67" customFormat="1" x14ac:dyDescent="0.2">
      <c r="B12" s="210" t="s">
        <v>28</v>
      </c>
      <c r="C12" s="147"/>
    </row>
    <row r="13" spans="2:3" s="67" customFormat="1" x14ac:dyDescent="0.2">
      <c r="B13" s="210" t="s">
        <v>29</v>
      </c>
      <c r="C13" s="147"/>
    </row>
    <row r="14" spans="2:3" s="67" customFormat="1" ht="25.5" customHeight="1" x14ac:dyDescent="0.2">
      <c r="B14" s="210" t="s">
        <v>30</v>
      </c>
      <c r="C14" s="147"/>
    </row>
    <row r="15" spans="2:3" s="67" customFormat="1" x14ac:dyDescent="0.2">
      <c r="B15" s="210" t="s">
        <v>31</v>
      </c>
      <c r="C15" s="147"/>
    </row>
    <row r="16" spans="2:3" s="67" customFormat="1" x14ac:dyDescent="0.2">
      <c r="B16" s="210" t="s">
        <v>32</v>
      </c>
      <c r="C16" s="147"/>
    </row>
    <row r="17" spans="2:3" s="67" customFormat="1" x14ac:dyDescent="0.2">
      <c r="B17" s="210" t="s">
        <v>33</v>
      </c>
      <c r="C17" s="147"/>
    </row>
    <row r="18" spans="2:3" s="67" customFormat="1" ht="15" thickBot="1" x14ac:dyDescent="0.25">
      <c r="B18" s="212" t="s">
        <v>34</v>
      </c>
      <c r="C18" s="148"/>
    </row>
    <row r="19" spans="2:3" s="67" customFormat="1" ht="15.75" thickBot="1" x14ac:dyDescent="0.3">
      <c r="B19" s="149"/>
      <c r="C19" s="150"/>
    </row>
    <row r="20" spans="2:3" s="67" customFormat="1" ht="15" thickBot="1" x14ac:dyDescent="0.25">
      <c r="B20" s="144" t="s">
        <v>36</v>
      </c>
      <c r="C20" s="145"/>
    </row>
    <row r="21" spans="2:3" s="67" customFormat="1" x14ac:dyDescent="0.2">
      <c r="B21" s="151" t="s">
        <v>37</v>
      </c>
      <c r="C21" s="147"/>
    </row>
    <row r="22" spans="2:3" s="67" customFormat="1" ht="14.25" customHeight="1" x14ac:dyDescent="0.2">
      <c r="B22" s="210" t="s">
        <v>38</v>
      </c>
      <c r="C22" s="147"/>
    </row>
    <row r="23" spans="2:3" s="67" customFormat="1" ht="14.25" customHeight="1" x14ac:dyDescent="0.2">
      <c r="B23" s="210" t="s">
        <v>331</v>
      </c>
      <c r="C23" s="147"/>
    </row>
    <row r="24" spans="2:3" s="67" customFormat="1" ht="15" thickBot="1" x14ac:dyDescent="0.25">
      <c r="B24" s="212" t="s">
        <v>332</v>
      </c>
      <c r="C24" s="148"/>
    </row>
    <row r="25" spans="2:3" s="67" customFormat="1" ht="15.75" thickBot="1" x14ac:dyDescent="0.3">
      <c r="B25" s="149"/>
      <c r="C25" s="150"/>
    </row>
    <row r="26" spans="2:3" s="67" customFormat="1" ht="15" thickBot="1" x14ac:dyDescent="0.25">
      <c r="B26" s="144" t="s">
        <v>35</v>
      </c>
      <c r="C26" s="145"/>
    </row>
    <row r="27" spans="2:3" s="67" customFormat="1" x14ac:dyDescent="0.2">
      <c r="B27" s="544" t="s">
        <v>333</v>
      </c>
      <c r="C27" s="545"/>
    </row>
    <row r="28" spans="2:3" s="67" customFormat="1" x14ac:dyDescent="0.2">
      <c r="B28" s="546" t="s">
        <v>334</v>
      </c>
      <c r="C28" s="547"/>
    </row>
    <row r="29" spans="2:3" s="67" customFormat="1" x14ac:dyDescent="0.2">
      <c r="B29" s="546" t="s">
        <v>335</v>
      </c>
      <c r="C29" s="547"/>
    </row>
    <row r="30" spans="2:3" s="67" customFormat="1" ht="15" thickBot="1" x14ac:dyDescent="0.25">
      <c r="B30" s="549" t="s">
        <v>336</v>
      </c>
      <c r="C30" s="550"/>
    </row>
    <row r="31" spans="2:3" s="67" customFormat="1" ht="15" x14ac:dyDescent="0.25">
      <c r="B31" s="149"/>
      <c r="C31" s="150"/>
    </row>
    <row r="32" spans="2:3" s="67" customFormat="1" ht="15" x14ac:dyDescent="0.25">
      <c r="B32" s="149"/>
      <c r="C32" s="150"/>
    </row>
    <row r="33" spans="2:3" s="67" customFormat="1" ht="23.25" x14ac:dyDescent="0.35">
      <c r="B33" s="551" t="s">
        <v>337</v>
      </c>
      <c r="C33" s="552"/>
    </row>
    <row r="34" spans="2:3" s="67" customFormat="1" ht="15" x14ac:dyDescent="0.25">
      <c r="B34" s="149"/>
      <c r="C34" s="150"/>
    </row>
    <row r="35" spans="2:3" s="67" customFormat="1" ht="18.75" x14ac:dyDescent="0.3">
      <c r="B35" s="542" t="s">
        <v>338</v>
      </c>
      <c r="C35" s="543"/>
    </row>
    <row r="36" spans="2:3" s="67" customFormat="1" ht="15" thickBot="1" x14ac:dyDescent="0.25">
      <c r="B36" s="152"/>
      <c r="C36" s="153"/>
    </row>
    <row r="37" spans="2:3" s="67" customFormat="1" ht="15" thickBot="1" x14ac:dyDescent="0.25">
      <c r="B37" s="144" t="s">
        <v>26</v>
      </c>
      <c r="C37" s="145"/>
    </row>
    <row r="38" spans="2:3" s="67" customFormat="1" x14ac:dyDescent="0.2">
      <c r="B38" s="146" t="s">
        <v>27</v>
      </c>
      <c r="C38" s="154"/>
    </row>
    <row r="39" spans="2:3" s="67" customFormat="1" x14ac:dyDescent="0.2">
      <c r="B39" s="210" t="s">
        <v>28</v>
      </c>
      <c r="C39" s="211"/>
    </row>
    <row r="40" spans="2:3" s="67" customFormat="1" x14ac:dyDescent="0.2">
      <c r="B40" s="210" t="s">
        <v>29</v>
      </c>
      <c r="C40" s="211"/>
    </row>
    <row r="41" spans="2:3" s="67" customFormat="1" x14ac:dyDescent="0.2">
      <c r="B41" s="210" t="s">
        <v>30</v>
      </c>
      <c r="C41" s="211"/>
    </row>
    <row r="42" spans="2:3" s="67" customFormat="1" x14ac:dyDescent="0.2">
      <c r="B42" s="210" t="s">
        <v>31</v>
      </c>
      <c r="C42" s="211"/>
    </row>
    <row r="43" spans="2:3" s="67" customFormat="1" x14ac:dyDescent="0.2">
      <c r="B43" s="210" t="s">
        <v>32</v>
      </c>
      <c r="C43" s="211"/>
    </row>
    <row r="44" spans="2:3" s="67" customFormat="1" x14ac:dyDescent="0.2">
      <c r="B44" s="210" t="s">
        <v>33</v>
      </c>
      <c r="C44" s="211"/>
    </row>
    <row r="45" spans="2:3" s="67" customFormat="1" ht="15" thickBot="1" x14ac:dyDescent="0.25">
      <c r="B45" s="155" t="s">
        <v>34</v>
      </c>
      <c r="C45" s="156"/>
    </row>
    <row r="46" spans="2:3" s="67" customFormat="1" ht="15" thickBot="1" x14ac:dyDescent="0.25">
      <c r="B46" s="157"/>
      <c r="C46" s="158"/>
    </row>
    <row r="47" spans="2:3" s="67" customFormat="1" ht="15" thickBot="1" x14ac:dyDescent="0.25">
      <c r="B47" s="144" t="s">
        <v>35</v>
      </c>
      <c r="C47" s="145"/>
    </row>
    <row r="48" spans="2:3" s="67" customFormat="1" x14ac:dyDescent="0.2">
      <c r="B48" s="159" t="s">
        <v>341</v>
      </c>
      <c r="C48" s="147">
        <v>0.19</v>
      </c>
    </row>
    <row r="49" spans="2:3" s="67" customFormat="1" x14ac:dyDescent="0.2">
      <c r="B49" s="160" t="s">
        <v>342</v>
      </c>
      <c r="C49" s="161">
        <v>0.92</v>
      </c>
    </row>
    <row r="50" spans="2:3" s="67" customFormat="1" ht="15" thickBot="1" x14ac:dyDescent="0.25">
      <c r="B50" s="162"/>
      <c r="C50" s="163"/>
    </row>
    <row r="51" spans="2:3" s="67" customFormat="1" ht="15" thickBot="1" x14ac:dyDescent="0.25">
      <c r="B51" s="144" t="s">
        <v>36</v>
      </c>
      <c r="C51" s="145"/>
    </row>
    <row r="52" spans="2:3" s="67" customFormat="1" x14ac:dyDescent="0.2">
      <c r="B52" s="151" t="s">
        <v>37</v>
      </c>
      <c r="C52" s="164"/>
    </row>
    <row r="53" spans="2:3" s="67" customFormat="1" x14ac:dyDescent="0.2">
      <c r="B53" s="210" t="s">
        <v>38</v>
      </c>
      <c r="C53" s="211"/>
    </row>
    <row r="54" spans="2:3" s="67" customFormat="1" x14ac:dyDescent="0.2">
      <c r="B54" s="210" t="s">
        <v>39</v>
      </c>
      <c r="C54" s="211"/>
    </row>
    <row r="55" spans="2:3" s="67" customFormat="1" ht="15" thickBot="1" x14ac:dyDescent="0.25">
      <c r="B55" s="212" t="s">
        <v>40</v>
      </c>
      <c r="C55" s="213"/>
    </row>
    <row r="56" spans="2:3" s="67" customFormat="1" x14ac:dyDescent="0.2">
      <c r="B56" s="160"/>
      <c r="C56" s="165"/>
    </row>
    <row r="57" spans="2:3" s="67" customFormat="1" x14ac:dyDescent="0.2">
      <c r="B57" s="166"/>
      <c r="C57" s="167"/>
    </row>
    <row r="58" spans="2:3" s="67" customFormat="1" ht="18.75" x14ac:dyDescent="0.3">
      <c r="B58" s="542" t="s">
        <v>339</v>
      </c>
      <c r="C58" s="543"/>
    </row>
    <row r="59" spans="2:3" s="67" customFormat="1" ht="15" thickBot="1" x14ac:dyDescent="0.25">
      <c r="B59" s="160"/>
      <c r="C59" s="165"/>
    </row>
    <row r="60" spans="2:3" s="67" customFormat="1" ht="15" thickBot="1" x14ac:dyDescent="0.25">
      <c r="B60" s="144" t="s">
        <v>26</v>
      </c>
      <c r="C60" s="145"/>
    </row>
    <row r="61" spans="2:3" s="67" customFormat="1" x14ac:dyDescent="0.2">
      <c r="B61" s="168" t="s">
        <v>27</v>
      </c>
      <c r="C61" s="169"/>
    </row>
    <row r="62" spans="2:3" s="67" customFormat="1" x14ac:dyDescent="0.2">
      <c r="B62" s="170" t="s">
        <v>41</v>
      </c>
      <c r="C62" s="171"/>
    </row>
    <row r="63" spans="2:3" s="67" customFormat="1" x14ac:dyDescent="0.2">
      <c r="B63" s="170" t="s">
        <v>29</v>
      </c>
      <c r="C63" s="171"/>
    </row>
    <row r="64" spans="2:3" s="67" customFormat="1" x14ac:dyDescent="0.2">
      <c r="B64" s="170" t="s">
        <v>42</v>
      </c>
      <c r="C64" s="171"/>
    </row>
    <row r="65" spans="2:3" s="67" customFormat="1" x14ac:dyDescent="0.2">
      <c r="B65" s="170" t="s">
        <v>31</v>
      </c>
      <c r="C65" s="171"/>
    </row>
    <row r="66" spans="2:3" s="67" customFormat="1" x14ac:dyDescent="0.2">
      <c r="B66" s="170" t="s">
        <v>32</v>
      </c>
      <c r="C66" s="171"/>
    </row>
    <row r="67" spans="2:3" s="67" customFormat="1" x14ac:dyDescent="0.2">
      <c r="B67" s="170" t="s">
        <v>33</v>
      </c>
      <c r="C67" s="171"/>
    </row>
    <row r="68" spans="2:3" s="67" customFormat="1" x14ac:dyDescent="0.2">
      <c r="B68" s="170" t="s">
        <v>34</v>
      </c>
      <c r="C68" s="171"/>
    </row>
    <row r="69" spans="2:3" s="67" customFormat="1" x14ac:dyDescent="0.2">
      <c r="B69" s="170" t="s">
        <v>43</v>
      </c>
      <c r="C69" s="171"/>
    </row>
    <row r="70" spans="2:3" s="67" customFormat="1" ht="15" thickBot="1" x14ac:dyDescent="0.25">
      <c r="B70" s="172" t="s">
        <v>44</v>
      </c>
      <c r="C70" s="173"/>
    </row>
    <row r="71" spans="2:3" s="67" customFormat="1" ht="15" thickBot="1" x14ac:dyDescent="0.25">
      <c r="B71" s="157"/>
      <c r="C71" s="158"/>
    </row>
    <row r="72" spans="2:3" s="67" customFormat="1" ht="15" thickBot="1" x14ac:dyDescent="0.25">
      <c r="B72" s="144" t="s">
        <v>35</v>
      </c>
      <c r="C72" s="145"/>
    </row>
    <row r="73" spans="2:3" s="67" customFormat="1" x14ac:dyDescent="0.2">
      <c r="B73" s="174" t="s">
        <v>45</v>
      </c>
      <c r="C73" s="175"/>
    </row>
    <row r="74" spans="2:3" s="67" customFormat="1" x14ac:dyDescent="0.2">
      <c r="B74" s="159" t="s">
        <v>343</v>
      </c>
      <c r="C74" s="176">
        <v>0.19</v>
      </c>
    </row>
    <row r="75" spans="2:3" s="67" customFormat="1" x14ac:dyDescent="0.2">
      <c r="B75" s="160" t="s">
        <v>344</v>
      </c>
      <c r="C75" s="176">
        <v>0.92</v>
      </c>
    </row>
    <row r="76" spans="2:3" s="67" customFormat="1" ht="15" thickBot="1" x14ac:dyDescent="0.25">
      <c r="B76" s="162"/>
      <c r="C76" s="163"/>
    </row>
    <row r="77" spans="2:3" s="67" customFormat="1" ht="15" thickBot="1" x14ac:dyDescent="0.25">
      <c r="B77" s="144" t="s">
        <v>46</v>
      </c>
      <c r="C77" s="145"/>
    </row>
    <row r="78" spans="2:3" s="67" customFormat="1" x14ac:dyDescent="0.2">
      <c r="B78" s="177" t="s">
        <v>47</v>
      </c>
      <c r="C78" s="178"/>
    </row>
    <row r="79" spans="2:3" s="67" customFormat="1" x14ac:dyDescent="0.2">
      <c r="B79" s="179" t="s">
        <v>48</v>
      </c>
      <c r="C79" s="180"/>
    </row>
    <row r="80" spans="2:3" s="67" customFormat="1" x14ac:dyDescent="0.2">
      <c r="B80" s="168" t="s">
        <v>49</v>
      </c>
      <c r="C80" s="169"/>
    </row>
    <row r="81" spans="1:3" s="67" customFormat="1" x14ac:dyDescent="0.2">
      <c r="B81" s="179" t="s">
        <v>50</v>
      </c>
      <c r="C81" s="180"/>
    </row>
    <row r="82" spans="1:3" s="67" customFormat="1" ht="15" thickBot="1" x14ac:dyDescent="0.25">
      <c r="B82" s="179" t="s">
        <v>51</v>
      </c>
      <c r="C82" s="180"/>
    </row>
    <row r="83" spans="1:3" s="67" customFormat="1" ht="15" thickBot="1" x14ac:dyDescent="0.25">
      <c r="B83" s="157"/>
      <c r="C83" s="158"/>
    </row>
    <row r="84" spans="1:3" s="67" customFormat="1" ht="15" thickBot="1" x14ac:dyDescent="0.25">
      <c r="B84" s="144" t="s">
        <v>36</v>
      </c>
      <c r="C84" s="145"/>
    </row>
    <row r="85" spans="1:3" s="67" customFormat="1" x14ac:dyDescent="0.2">
      <c r="B85" s="181" t="s">
        <v>52</v>
      </c>
      <c r="C85" s="182"/>
    </row>
    <row r="86" spans="1:3" s="67" customFormat="1" x14ac:dyDescent="0.2">
      <c r="B86" s="170" t="s">
        <v>38</v>
      </c>
      <c r="C86" s="171"/>
    </row>
    <row r="87" spans="1:3" s="67" customFormat="1" x14ac:dyDescent="0.2">
      <c r="B87" s="170" t="s">
        <v>53</v>
      </c>
      <c r="C87" s="171"/>
    </row>
    <row r="88" spans="1:3" s="67" customFormat="1" x14ac:dyDescent="0.2">
      <c r="B88" s="170" t="s">
        <v>54</v>
      </c>
      <c r="C88" s="171"/>
    </row>
    <row r="89" spans="1:3" s="67" customFormat="1" ht="15" thickBot="1" x14ac:dyDescent="0.25">
      <c r="B89" s="183" t="s">
        <v>55</v>
      </c>
      <c r="C89" s="184"/>
    </row>
    <row r="90" spans="1:3" s="67" customFormat="1" x14ac:dyDescent="0.2">
      <c r="B90" s="160"/>
      <c r="C90" s="165"/>
    </row>
    <row r="91" spans="1:3" s="67" customFormat="1" x14ac:dyDescent="0.2">
      <c r="A91" s="1"/>
      <c r="B91" s="166"/>
      <c r="C91" s="167"/>
    </row>
    <row r="92" spans="1:3" s="67" customFormat="1" ht="18.75" x14ac:dyDescent="0.3">
      <c r="A92" s="1"/>
      <c r="B92" s="542" t="s">
        <v>340</v>
      </c>
      <c r="C92" s="543"/>
    </row>
    <row r="93" spans="1:3" s="67" customFormat="1" ht="15" thickBot="1" x14ac:dyDescent="0.25">
      <c r="A93" s="1"/>
      <c r="B93" s="160"/>
      <c r="C93" s="165"/>
    </row>
    <row r="94" spans="1:3" ht="15" thickBot="1" x14ac:dyDescent="0.25">
      <c r="B94" s="144" t="s">
        <v>26</v>
      </c>
      <c r="C94" s="145"/>
    </row>
    <row r="95" spans="1:3" x14ac:dyDescent="0.2">
      <c r="B95" s="146" t="s">
        <v>27</v>
      </c>
      <c r="C95" s="154"/>
    </row>
    <row r="96" spans="1:3" x14ac:dyDescent="0.2">
      <c r="B96" s="210" t="s">
        <v>41</v>
      </c>
      <c r="C96" s="211"/>
    </row>
    <row r="97" spans="2:3" x14ac:dyDescent="0.2">
      <c r="B97" s="210" t="s">
        <v>56</v>
      </c>
      <c r="C97" s="211"/>
    </row>
    <row r="98" spans="2:3" x14ac:dyDescent="0.2">
      <c r="B98" s="210" t="s">
        <v>42</v>
      </c>
      <c r="C98" s="211"/>
    </row>
    <row r="99" spans="2:3" x14ac:dyDescent="0.2">
      <c r="B99" s="210" t="s">
        <v>31</v>
      </c>
      <c r="C99" s="211"/>
    </row>
    <row r="100" spans="2:3" x14ac:dyDescent="0.2">
      <c r="B100" s="210" t="s">
        <v>32</v>
      </c>
      <c r="C100" s="211"/>
    </row>
    <row r="101" spans="2:3" x14ac:dyDescent="0.2">
      <c r="B101" s="210" t="s">
        <v>33</v>
      </c>
      <c r="C101" s="211"/>
    </row>
    <row r="102" spans="2:3" x14ac:dyDescent="0.2">
      <c r="B102" s="210" t="s">
        <v>34</v>
      </c>
      <c r="C102" s="211"/>
    </row>
    <row r="103" spans="2:3" x14ac:dyDescent="0.2">
      <c r="B103" s="210" t="s">
        <v>57</v>
      </c>
      <c r="C103" s="211"/>
    </row>
    <row r="104" spans="2:3" x14ac:dyDescent="0.2">
      <c r="B104" s="210" t="s">
        <v>58</v>
      </c>
      <c r="C104" s="211"/>
    </row>
    <row r="105" spans="2:3" x14ac:dyDescent="0.2">
      <c r="B105" s="210" t="s">
        <v>59</v>
      </c>
      <c r="C105" s="211"/>
    </row>
    <row r="106" spans="2:3" x14ac:dyDescent="0.2">
      <c r="B106" s="210" t="s">
        <v>60</v>
      </c>
      <c r="C106" s="211"/>
    </row>
    <row r="107" spans="2:3" ht="15" thickBot="1" x14ac:dyDescent="0.25">
      <c r="B107" s="155" t="s">
        <v>61</v>
      </c>
      <c r="C107" s="156"/>
    </row>
    <row r="108" spans="2:3" ht="15" thickBot="1" x14ac:dyDescent="0.25">
      <c r="B108" s="157"/>
      <c r="C108" s="158"/>
    </row>
    <row r="109" spans="2:3" ht="15" thickBot="1" x14ac:dyDescent="0.25">
      <c r="B109" s="144" t="s">
        <v>35</v>
      </c>
      <c r="C109" s="145"/>
    </row>
    <row r="110" spans="2:3" x14ac:dyDescent="0.2">
      <c r="B110" s="208" t="s">
        <v>45</v>
      </c>
      <c r="C110" s="209"/>
    </row>
    <row r="111" spans="2:3" x14ac:dyDescent="0.2">
      <c r="B111" s="159" t="s">
        <v>343</v>
      </c>
      <c r="C111" s="147">
        <v>0.19</v>
      </c>
    </row>
    <row r="112" spans="2:3" x14ac:dyDescent="0.2">
      <c r="B112" s="159" t="s">
        <v>344</v>
      </c>
      <c r="C112" s="147">
        <v>0.92</v>
      </c>
    </row>
    <row r="113" spans="2:3" x14ac:dyDescent="0.2">
      <c r="B113" s="159" t="s">
        <v>367</v>
      </c>
      <c r="C113" s="147">
        <v>0.08</v>
      </c>
    </row>
    <row r="114" spans="2:3" x14ac:dyDescent="0.2">
      <c r="B114" s="185" t="s">
        <v>368</v>
      </c>
      <c r="C114" s="161">
        <v>0.27</v>
      </c>
    </row>
    <row r="115" spans="2:3" ht="15" thickBot="1" x14ac:dyDescent="0.25">
      <c r="B115" s="162"/>
      <c r="C115" s="163"/>
    </row>
    <row r="116" spans="2:3" ht="15" thickBot="1" x14ac:dyDescent="0.25">
      <c r="B116" s="144" t="s">
        <v>46</v>
      </c>
      <c r="C116" s="145"/>
    </row>
    <row r="117" spans="2:3" x14ac:dyDescent="0.2">
      <c r="B117" s="186" t="s">
        <v>47</v>
      </c>
      <c r="C117" s="187"/>
    </row>
    <row r="118" spans="2:3" x14ac:dyDescent="0.2">
      <c r="B118" s="188" t="s">
        <v>48</v>
      </c>
      <c r="C118" s="189"/>
    </row>
    <row r="119" spans="2:3" x14ac:dyDescent="0.2">
      <c r="B119" s="146" t="s">
        <v>49</v>
      </c>
      <c r="C119" s="154"/>
    </row>
    <row r="120" spans="2:3" x14ac:dyDescent="0.2">
      <c r="B120" s="190" t="s">
        <v>50</v>
      </c>
      <c r="C120" s="191"/>
    </row>
    <row r="121" spans="2:3" ht="15" thickBot="1" x14ac:dyDescent="0.25">
      <c r="B121" s="190" t="s">
        <v>51</v>
      </c>
      <c r="C121" s="191"/>
    </row>
    <row r="122" spans="2:3" ht="15" thickBot="1" x14ac:dyDescent="0.25">
      <c r="B122" s="192"/>
      <c r="C122" s="193"/>
    </row>
    <row r="123" spans="2:3" ht="15" thickBot="1" x14ac:dyDescent="0.25">
      <c r="B123" s="194" t="s">
        <v>36</v>
      </c>
      <c r="C123" s="195"/>
    </row>
    <row r="124" spans="2:3" x14ac:dyDescent="0.2">
      <c r="B124" s="196" t="s">
        <v>52</v>
      </c>
      <c r="C124" s="197"/>
    </row>
    <row r="125" spans="2:3" x14ac:dyDescent="0.2">
      <c r="B125" s="198" t="s">
        <v>38</v>
      </c>
      <c r="C125" s="199"/>
    </row>
    <row r="126" spans="2:3" x14ac:dyDescent="0.2">
      <c r="B126" s="198" t="s">
        <v>53</v>
      </c>
      <c r="C126" s="199"/>
    </row>
    <row r="127" spans="2:3" x14ac:dyDescent="0.2">
      <c r="B127" s="198" t="s">
        <v>54</v>
      </c>
      <c r="C127" s="199"/>
    </row>
    <row r="128" spans="2:3" ht="15" thickBot="1" x14ac:dyDescent="0.25">
      <c r="B128" s="200" t="s">
        <v>55</v>
      </c>
      <c r="C128" s="201"/>
    </row>
    <row r="129" spans="2:3" x14ac:dyDescent="0.2">
      <c r="B129" s="32"/>
      <c r="C129" s="32"/>
    </row>
  </sheetData>
  <sheetProtection algorithmName="SHA-512" hashValue="Z/nt+i+iqGy9zHfCkniBqSXnFU2W9s0DMtT5TYQtKH5BxmG4+Pq64wp3Q849eRBnJ2fikhIIVTO+ZZJYH89nRw==" saltValue="VDwALllJd/k2f1Sgj3GFcg==" spinCount="100000" sheet="1" objects="1" scenarios="1"/>
  <mergeCells count="9">
    <mergeCell ref="B92:C92"/>
    <mergeCell ref="B27:C27"/>
    <mergeCell ref="B28:C28"/>
    <mergeCell ref="B8:C8"/>
    <mergeCell ref="B29:C29"/>
    <mergeCell ref="B30:C30"/>
    <mergeCell ref="B33:C33"/>
    <mergeCell ref="B35:C35"/>
    <mergeCell ref="B58:C5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6:N21"/>
  <sheetViews>
    <sheetView showGridLines="0" workbookViewId="0">
      <selection activeCell="G24" sqref="G24"/>
    </sheetView>
  </sheetViews>
  <sheetFormatPr defaultColWidth="43" defaultRowHeight="14.25" x14ac:dyDescent="0.2"/>
  <cols>
    <col min="1" max="1" width="10.140625" style="1" customWidth="1"/>
    <col min="2" max="2" width="29" style="1" customWidth="1"/>
    <col min="3" max="3" width="26.7109375" style="1" customWidth="1"/>
    <col min="4" max="4" width="16.85546875" style="1" customWidth="1"/>
    <col min="5" max="24" width="12.5703125" style="1" customWidth="1"/>
    <col min="25" max="16384" width="43" style="1"/>
  </cols>
  <sheetData>
    <row r="6" spans="2:14" ht="15" x14ac:dyDescent="0.25">
      <c r="B6" s="21" t="s">
        <v>2</v>
      </c>
      <c r="C6" s="276" t="s">
        <v>0</v>
      </c>
    </row>
    <row r="7" spans="2:14" x14ac:dyDescent="0.2">
      <c r="C7" s="3"/>
      <c r="D7" s="3"/>
      <c r="F7" s="3"/>
    </row>
    <row r="8" spans="2:14" x14ac:dyDescent="0.2">
      <c r="B8" s="4"/>
      <c r="C8" s="4"/>
      <c r="D8" s="7"/>
      <c r="E8" s="11"/>
      <c r="F8" s="4"/>
    </row>
    <row r="9" spans="2:14" x14ac:dyDescent="0.2">
      <c r="B9" s="555" t="s">
        <v>62</v>
      </c>
      <c r="C9" s="555"/>
      <c r="D9" s="555"/>
    </row>
    <row r="10" spans="2:14" ht="15" x14ac:dyDescent="0.25">
      <c r="B10" s="553" t="str">
        <f>CONCATENATE("PACOTE ",$C$6)</f>
        <v>PACOTE PLATINUM</v>
      </c>
      <c r="C10" s="554"/>
      <c r="D10" s="554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2:14" x14ac:dyDescent="0.2">
      <c r="B11" s="528"/>
      <c r="C11" s="528"/>
      <c r="D11" s="528"/>
      <c r="E11" s="528"/>
      <c r="F11" s="528"/>
      <c r="G11" s="528"/>
      <c r="H11" s="528"/>
      <c r="I11" s="528"/>
      <c r="J11" s="528"/>
    </row>
    <row r="12" spans="2:14" ht="15" thickBot="1" x14ac:dyDescent="0.25">
      <c r="B12" s="9" t="s">
        <v>3</v>
      </c>
      <c r="D12" s="11" t="s">
        <v>826</v>
      </c>
    </row>
    <row r="13" spans="2:14" x14ac:dyDescent="0.2">
      <c r="B13" s="107" t="s">
        <v>63</v>
      </c>
      <c r="C13" s="108" t="s">
        <v>64</v>
      </c>
      <c r="D13" s="109" t="s">
        <v>262</v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</row>
    <row r="14" spans="2:14" x14ac:dyDescent="0.2">
      <c r="B14" s="110" t="s">
        <v>65</v>
      </c>
      <c r="C14" s="27" t="s">
        <v>66</v>
      </c>
      <c r="D14" s="111">
        <f>'BASE-2026'!AA3</f>
        <v>23.47</v>
      </c>
      <c r="E14" s="105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2:14" ht="15" thickBot="1" x14ac:dyDescent="0.25">
      <c r="B15" s="114" t="s">
        <v>68</v>
      </c>
      <c r="C15" s="115" t="s">
        <v>69</v>
      </c>
      <c r="D15" s="116">
        <f>'BASE-2026'!AA5</f>
        <v>16.21</v>
      </c>
      <c r="E15" s="105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2:14" x14ac:dyDescent="0.2">
      <c r="B16" s="30"/>
      <c r="C16" s="30"/>
      <c r="D16" s="30"/>
      <c r="E16" s="30"/>
      <c r="F16" s="30"/>
      <c r="G16" s="30"/>
      <c r="H16" s="30"/>
      <c r="I16" s="30"/>
      <c r="J16" s="30"/>
    </row>
    <row r="18" spans="2:13" ht="15.75" thickBot="1" x14ac:dyDescent="0.3">
      <c r="B18" s="31" t="s">
        <v>16</v>
      </c>
      <c r="C18" s="31"/>
      <c r="D18" s="31"/>
      <c r="E18" s="31"/>
      <c r="F18" s="31"/>
      <c r="G18" s="31"/>
      <c r="H18" s="31"/>
      <c r="I18" s="31"/>
    </row>
    <row r="19" spans="2:13" x14ac:dyDescent="0.2">
      <c r="B19" s="107" t="s">
        <v>260</v>
      </c>
      <c r="C19" s="109" t="s">
        <v>262</v>
      </c>
      <c r="D19" s="104"/>
      <c r="E19" s="104"/>
      <c r="F19" s="104"/>
      <c r="G19" s="104"/>
      <c r="H19" s="104"/>
      <c r="I19" s="104"/>
      <c r="J19" s="104"/>
      <c r="K19" s="104"/>
      <c r="L19" s="104"/>
      <c r="M19" s="104"/>
    </row>
    <row r="20" spans="2:13" x14ac:dyDescent="0.2">
      <c r="B20" s="117" t="s">
        <v>124</v>
      </c>
      <c r="C20" s="111">
        <f>'BASE-2026'!Z9</f>
        <v>9.0299999999999994</v>
      </c>
      <c r="D20" s="105"/>
      <c r="E20" s="105"/>
      <c r="F20" s="105"/>
      <c r="G20" s="105"/>
      <c r="H20" s="105"/>
      <c r="I20" s="105"/>
      <c r="J20" s="105"/>
      <c r="K20" s="105"/>
      <c r="L20" s="105"/>
      <c r="M20" s="105"/>
    </row>
    <row r="21" spans="2:13" ht="24.75" customHeight="1" thickBot="1" x14ac:dyDescent="0.25">
      <c r="B21" s="284" t="s">
        <v>261</v>
      </c>
      <c r="C21" s="285">
        <f>'BASE-2026'!Z10</f>
        <v>11.69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</sheetData>
  <sheetProtection algorithmName="SHA-512" hashValue="d0gvluLy3PkS+BWyZxJQfKtrh//oDPfZXMjA2GQ8QmKp1JSNB2A+bY2lG/PLehii1TAWH56DfcGl67cfB0+zrw==" saltValue="bASmqEdfHBni5LK2vYJWjw==" spinCount="100000" sheet="1" objects="1" scenarios="1"/>
  <mergeCells count="3">
    <mergeCell ref="B11:J11"/>
    <mergeCell ref="B10:D10"/>
    <mergeCell ref="B9:D9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'BASE-2026'!$A$2:$A$17</xm:f>
          </x14:formula1>
          <xm:sqref>C6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6:D54"/>
  <sheetViews>
    <sheetView showGridLines="0" workbookViewId="0">
      <selection activeCell="H30" sqref="H30"/>
    </sheetView>
  </sheetViews>
  <sheetFormatPr defaultColWidth="9.140625" defaultRowHeight="14.25" x14ac:dyDescent="0.2"/>
  <cols>
    <col min="1" max="1" width="9.140625" style="1"/>
    <col min="2" max="2" width="27.85546875" style="1" customWidth="1"/>
    <col min="3" max="3" width="20.42578125" style="1" customWidth="1"/>
    <col min="4" max="4" width="27.140625" style="1" bestFit="1" customWidth="1"/>
    <col min="5" max="5" width="9.140625" style="1"/>
    <col min="6" max="6" width="9.140625" style="1" customWidth="1"/>
    <col min="7" max="16384" width="9.140625" style="1"/>
  </cols>
  <sheetData>
    <row r="6" spans="2:4" ht="15" x14ac:dyDescent="0.25">
      <c r="B6" s="21" t="s">
        <v>2</v>
      </c>
      <c r="C6" s="278" t="s">
        <v>0</v>
      </c>
    </row>
    <row r="8" spans="2:4" x14ac:dyDescent="0.2">
      <c r="C8" s="3"/>
      <c r="D8" s="3"/>
    </row>
    <row r="9" spans="2:4" ht="15" x14ac:dyDescent="0.2">
      <c r="B9" s="526" t="s">
        <v>70</v>
      </c>
      <c r="C9" s="526"/>
      <c r="D9" s="526"/>
    </row>
    <row r="10" spans="2:4" ht="15" x14ac:dyDescent="0.25">
      <c r="B10" s="527" t="str">
        <f>CONCATENATE("PACOTE ",$C$6)</f>
        <v>PACOTE PLATINUM</v>
      </c>
      <c r="C10" s="527"/>
      <c r="D10" s="527"/>
    </row>
    <row r="11" spans="2:4" x14ac:dyDescent="0.2">
      <c r="B11" s="528"/>
      <c r="C11" s="528"/>
      <c r="D11" s="528"/>
    </row>
    <row r="12" spans="2:4" x14ac:dyDescent="0.2">
      <c r="B12" s="9" t="s">
        <v>3</v>
      </c>
      <c r="D12" s="7" t="s">
        <v>605</v>
      </c>
    </row>
    <row r="13" spans="2:4" ht="25.5" x14ac:dyDescent="0.2">
      <c r="B13" s="18" t="s">
        <v>71</v>
      </c>
      <c r="C13" s="18" t="s">
        <v>72</v>
      </c>
      <c r="D13" s="133" t="s">
        <v>317</v>
      </c>
    </row>
    <row r="14" spans="2:4" x14ac:dyDescent="0.2">
      <c r="B14" s="19" t="s">
        <v>73</v>
      </c>
      <c r="C14" s="19" t="s">
        <v>74</v>
      </c>
      <c r="D14" s="19" t="s">
        <v>872</v>
      </c>
    </row>
    <row r="15" spans="2:4" x14ac:dyDescent="0.2">
      <c r="B15" s="277" t="s">
        <v>75</v>
      </c>
      <c r="C15" s="277" t="s">
        <v>76</v>
      </c>
      <c r="D15" s="277" t="s">
        <v>873</v>
      </c>
    </row>
    <row r="16" spans="2:4" x14ac:dyDescent="0.2">
      <c r="B16" s="19" t="s">
        <v>77</v>
      </c>
      <c r="C16" s="19" t="s">
        <v>78</v>
      </c>
      <c r="D16" s="19" t="s">
        <v>874</v>
      </c>
    </row>
    <row r="17" spans="2:4" x14ac:dyDescent="0.2">
      <c r="B17" s="277" t="s">
        <v>79</v>
      </c>
      <c r="C17" s="277" t="s">
        <v>80</v>
      </c>
      <c r="D17" s="277" t="s">
        <v>875</v>
      </c>
    </row>
    <row r="18" spans="2:4" x14ac:dyDescent="0.2">
      <c r="B18" s="19" t="s">
        <v>81</v>
      </c>
      <c r="C18" s="19" t="s">
        <v>82</v>
      </c>
      <c r="D18" s="19" t="s">
        <v>876</v>
      </c>
    </row>
    <row r="19" spans="2:4" x14ac:dyDescent="0.2">
      <c r="B19" s="277" t="s">
        <v>83</v>
      </c>
      <c r="C19" s="277" t="s">
        <v>84</v>
      </c>
      <c r="D19" s="277" t="s">
        <v>877</v>
      </c>
    </row>
    <row r="20" spans="2:4" x14ac:dyDescent="0.2">
      <c r="B20" s="19" t="s">
        <v>85</v>
      </c>
      <c r="C20" s="19" t="s">
        <v>86</v>
      </c>
      <c r="D20" s="19" t="s">
        <v>878</v>
      </c>
    </row>
    <row r="21" spans="2:4" x14ac:dyDescent="0.2">
      <c r="B21" s="277" t="s">
        <v>87</v>
      </c>
      <c r="C21" s="277" t="s">
        <v>88</v>
      </c>
      <c r="D21" s="277" t="s">
        <v>879</v>
      </c>
    </row>
    <row r="22" spans="2:4" x14ac:dyDescent="0.2">
      <c r="B22" s="19" t="s">
        <v>89</v>
      </c>
      <c r="C22" s="19" t="s">
        <v>90</v>
      </c>
      <c r="D22" s="19" t="s">
        <v>880</v>
      </c>
    </row>
    <row r="23" spans="2:4" x14ac:dyDescent="0.2">
      <c r="B23" s="277" t="s">
        <v>91</v>
      </c>
      <c r="C23" s="277" t="s">
        <v>92</v>
      </c>
      <c r="D23" s="277" t="s">
        <v>881</v>
      </c>
    </row>
    <row r="24" spans="2:4" x14ac:dyDescent="0.2">
      <c r="B24" s="19" t="s">
        <v>93</v>
      </c>
      <c r="C24" s="19" t="s">
        <v>94</v>
      </c>
      <c r="D24" s="19" t="s">
        <v>882</v>
      </c>
    </row>
    <row r="25" spans="2:4" x14ac:dyDescent="0.2">
      <c r="B25" s="277" t="s">
        <v>95</v>
      </c>
      <c r="C25" s="277" t="s">
        <v>96</v>
      </c>
      <c r="D25" s="277" t="s">
        <v>883</v>
      </c>
    </row>
    <row r="26" spans="2:4" x14ac:dyDescent="0.2">
      <c r="B26" s="19" t="s">
        <v>97</v>
      </c>
      <c r="C26" s="19" t="s">
        <v>98</v>
      </c>
      <c r="D26" s="19" t="s">
        <v>884</v>
      </c>
    </row>
    <row r="27" spans="2:4" x14ac:dyDescent="0.2">
      <c r="B27" s="277" t="s">
        <v>99</v>
      </c>
      <c r="C27" s="277" t="s">
        <v>100</v>
      </c>
      <c r="D27" s="277" t="s">
        <v>885</v>
      </c>
    </row>
    <row r="28" spans="2:4" x14ac:dyDescent="0.2">
      <c r="B28" s="19" t="s">
        <v>101</v>
      </c>
      <c r="C28" s="19" t="s">
        <v>102</v>
      </c>
      <c r="D28" s="19" t="s">
        <v>886</v>
      </c>
    </row>
    <row r="29" spans="2:4" x14ac:dyDescent="0.2">
      <c r="B29" s="277" t="s">
        <v>103</v>
      </c>
      <c r="C29" s="277" t="s">
        <v>104</v>
      </c>
      <c r="D29" s="277" t="s">
        <v>887</v>
      </c>
    </row>
    <row r="30" spans="2:4" x14ac:dyDescent="0.2">
      <c r="B30" s="19" t="s">
        <v>105</v>
      </c>
      <c r="C30" s="19" t="s">
        <v>106</v>
      </c>
      <c r="D30" s="19" t="s">
        <v>888</v>
      </c>
    </row>
    <row r="31" spans="2:4" x14ac:dyDescent="0.2">
      <c r="B31" s="277" t="s">
        <v>107</v>
      </c>
      <c r="C31" s="277" t="s">
        <v>108</v>
      </c>
      <c r="D31" s="277" t="s">
        <v>889</v>
      </c>
    </row>
    <row r="32" spans="2:4" x14ac:dyDescent="0.2">
      <c r="B32" s="19" t="s">
        <v>109</v>
      </c>
      <c r="C32" s="19" t="s">
        <v>110</v>
      </c>
      <c r="D32" s="19" t="s">
        <v>890</v>
      </c>
    </row>
    <row r="33" spans="2:4" s="31" customFormat="1" ht="15" x14ac:dyDescent="0.25">
      <c r="B33" s="485" t="s">
        <v>318</v>
      </c>
      <c r="C33" s="486"/>
      <c r="D33" s="468" t="s">
        <v>239</v>
      </c>
    </row>
    <row r="34" spans="2:4" s="31" customFormat="1" ht="15" x14ac:dyDescent="0.25">
      <c r="B34" s="470" t="s">
        <v>319</v>
      </c>
      <c r="C34" s="471"/>
      <c r="D34" s="469"/>
    </row>
    <row r="37" spans="2:4" x14ac:dyDescent="0.2">
      <c r="B37" s="556" t="s">
        <v>111</v>
      </c>
      <c r="C37" s="556"/>
      <c r="D37" s="556"/>
    </row>
    <row r="38" spans="2:4" x14ac:dyDescent="0.2">
      <c r="B38" s="22" t="s">
        <v>112</v>
      </c>
      <c r="C38" s="22"/>
      <c r="D38" s="22"/>
    </row>
    <row r="39" spans="2:4" x14ac:dyDescent="0.2">
      <c r="B39" s="22" t="s">
        <v>113</v>
      </c>
      <c r="C39" s="22"/>
      <c r="D39" s="22"/>
    </row>
    <row r="40" spans="2:4" x14ac:dyDescent="0.2">
      <c r="B40" s="22" t="s">
        <v>114</v>
      </c>
      <c r="C40" s="22"/>
      <c r="D40" s="22"/>
    </row>
    <row r="41" spans="2:4" x14ac:dyDescent="0.2">
      <c r="B41" s="22" t="s">
        <v>115</v>
      </c>
      <c r="C41" s="22"/>
      <c r="D41" s="22"/>
    </row>
    <row r="42" spans="2:4" x14ac:dyDescent="0.2">
      <c r="B42" s="22" t="s">
        <v>116</v>
      </c>
      <c r="C42" s="22"/>
      <c r="D42" s="22"/>
    </row>
    <row r="43" spans="2:4" x14ac:dyDescent="0.2">
      <c r="B43" s="22" t="s">
        <v>117</v>
      </c>
      <c r="C43" s="22"/>
      <c r="D43" s="22"/>
    </row>
    <row r="44" spans="2:4" x14ac:dyDescent="0.2">
      <c r="B44" s="23"/>
      <c r="C44" s="23"/>
      <c r="D44" s="23"/>
    </row>
    <row r="45" spans="2:4" x14ac:dyDescent="0.2">
      <c r="B45" s="24" t="s">
        <v>118</v>
      </c>
      <c r="C45" s="24"/>
      <c r="D45" s="24"/>
    </row>
    <row r="46" spans="2:4" x14ac:dyDescent="0.2">
      <c r="B46" s="22" t="s">
        <v>119</v>
      </c>
      <c r="C46" s="22"/>
      <c r="D46" s="22"/>
    </row>
    <row r="47" spans="2:4" x14ac:dyDescent="0.2">
      <c r="B47" s="22" t="s">
        <v>120</v>
      </c>
      <c r="C47" s="22"/>
      <c r="D47" s="22"/>
    </row>
    <row r="48" spans="2:4" x14ac:dyDescent="0.2">
      <c r="B48" s="22" t="s">
        <v>121</v>
      </c>
      <c r="C48" s="22"/>
      <c r="D48" s="22"/>
    </row>
    <row r="49" spans="2:4" x14ac:dyDescent="0.2">
      <c r="B49" s="24"/>
      <c r="C49" s="24"/>
      <c r="D49" s="24"/>
    </row>
    <row r="50" spans="2:4" x14ac:dyDescent="0.2">
      <c r="B50" s="24" t="s">
        <v>122</v>
      </c>
      <c r="C50" s="24"/>
      <c r="D50" s="24"/>
    </row>
    <row r="51" spans="2:4" x14ac:dyDescent="0.2">
      <c r="B51" s="22" t="s">
        <v>123</v>
      </c>
      <c r="C51" s="22"/>
      <c r="D51" s="22"/>
    </row>
    <row r="52" spans="2:4" x14ac:dyDescent="0.2">
      <c r="B52" s="23"/>
      <c r="C52" s="23"/>
      <c r="D52" s="23"/>
    </row>
    <row r="53" spans="2:4" x14ac:dyDescent="0.2">
      <c r="B53" s="23"/>
      <c r="C53" s="23"/>
      <c r="D53" s="23"/>
    </row>
    <row r="54" spans="2:4" x14ac:dyDescent="0.2">
      <c r="B54" s="23"/>
      <c r="C54" s="23"/>
      <c r="D54" s="23"/>
    </row>
  </sheetData>
  <sheetProtection algorithmName="SHA-512" hashValue="zflMDsgh9+mxD3YpD4lA5Iwt8su8H7Zl8L/A2ccGqvs1RaeBmIkBn4VNPNFQGMhSGSlx2Po2Y2wbYUqLamgo2A==" saltValue="ikHSIPDHq9ZEL3P9616IpQ==" spinCount="100000" sheet="1" objects="1" scenarios="1"/>
  <mergeCells count="7">
    <mergeCell ref="B9:D9"/>
    <mergeCell ref="B11:D11"/>
    <mergeCell ref="B37:D37"/>
    <mergeCell ref="B33:C33"/>
    <mergeCell ref="D33:D34"/>
    <mergeCell ref="B34:C34"/>
    <mergeCell ref="B10:D10"/>
  </mergeCells>
  <conditionalFormatting sqref="C14:D32">
    <cfRule type="cellIs" dxfId="12" priority="1" stopIfTrue="1" operator="lessThan">
      <formula>#REF!</formula>
    </cfRule>
  </conditionalFormatting>
  <pageMargins left="0.511811024" right="0.511811024" top="0.78740157499999996" bottom="0.78740157499999996" header="0.31496062000000002" footer="0.31496062000000002"/>
  <ignoredErrors>
    <ignoredError sqref="D14:D32" numberStoredAsText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'BASE-2026'!$A$2:$A$17</xm:f>
          </x14:formula1>
          <xm:sqref>C6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BASE-2024</vt:lpstr>
      <vt:lpstr>BASE-2025 </vt:lpstr>
      <vt:lpstr>BASE-2026</vt:lpstr>
      <vt:lpstr>CARTA</vt:lpstr>
      <vt:lpstr>CARTA MAPA QUADRA</vt:lpstr>
      <vt:lpstr>e-CARTA</vt:lpstr>
      <vt:lpstr>INSTRUÇÕES e-CARTA</vt:lpstr>
      <vt:lpstr>TELEGRAMA</vt:lpstr>
      <vt:lpstr>V-POST</vt:lpstr>
      <vt:lpstr>FAC</vt:lpstr>
      <vt:lpstr>SERVIÇOS DE RESPOSTA</vt:lpstr>
      <vt:lpstr>DEVOLUÇÃO FÍSICA</vt:lpstr>
      <vt:lpstr>PAGAMENTO ANTECIPADO</vt:lpstr>
      <vt:lpstr>IMPRESSO</vt:lpstr>
      <vt:lpstr>MALA DIRETA</vt:lpstr>
      <vt:lpstr>e-DNE</vt:lpstr>
      <vt:lpstr>SERVIÇOS ADICIONAIS e OUTROS</vt:lpstr>
      <vt:lpstr>PRÉ POSTAGEM</vt:lpstr>
    </vt:vector>
  </TitlesOfParts>
  <Company>Correios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Catia dos Santos Gomes das Chagas</dc:creator>
  <cp:lastModifiedBy>Rosemere Beliene Costa</cp:lastModifiedBy>
  <dcterms:created xsi:type="dcterms:W3CDTF">2021-01-14T21:08:11Z</dcterms:created>
  <dcterms:modified xsi:type="dcterms:W3CDTF">2026-06-18T16:38:14Z</dcterms:modified>
</cp:coreProperties>
</file>