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Stefano\Desktop\Pacote de Documentos - Apoio TIC\"/>
    </mc:Choice>
  </mc:AlternateContent>
  <xr:revisionPtr revIDLastSave="0" documentId="13_ncr:1_{AA085576-8B6E-421C-9A11-19851B255397}" xr6:coauthVersionLast="47" xr6:coauthVersionMax="47" xr10:uidLastSave="{00000000-0000-0000-0000-000000000000}"/>
  <bookViews>
    <workbookView xWindow="-120" yWindow="-120" windowWidth="29040" windowHeight="15840" tabRatio="564" xr2:uid="{EC264B9F-BE16-4D9B-884B-A1E3563A0C75}"/>
  </bookViews>
  <sheets>
    <sheet name="Quadro Resumo" sheetId="15" r:id="rId1"/>
    <sheet name="Postos de Trabalho - 2026" sheetId="12" r:id="rId2"/>
    <sheet name="Postos de Trabalho - 2027" sheetId="1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15" l="1"/>
  <c r="Q15" i="15"/>
  <c r="Q16" i="15"/>
  <c r="Q17" i="15"/>
  <c r="Q18" i="15"/>
  <c r="Q19" i="15"/>
  <c r="Q20" i="15"/>
  <c r="Q21" i="15"/>
  <c r="Q22" i="15"/>
  <c r="Q13" i="15"/>
  <c r="F163" i="18"/>
  <c r="F170" i="18"/>
  <c r="F171" i="18"/>
  <c r="F172" i="18"/>
  <c r="F169" i="18"/>
  <c r="F166" i="18"/>
  <c r="F165" i="18"/>
  <c r="N163" i="18"/>
  <c r="F173" i="12"/>
  <c r="F172" i="12"/>
  <c r="F171" i="12"/>
  <c r="F170" i="12"/>
  <c r="F166" i="12"/>
  <c r="F164" i="12"/>
  <c r="P164" i="12" s="1"/>
  <c r="F167" i="12"/>
  <c r="F178" i="12"/>
  <c r="N33" i="18" l="1"/>
  <c r="K33" i="18"/>
  <c r="G33" i="18"/>
  <c r="J166" i="18"/>
  <c r="G165" i="18"/>
  <c r="N165" i="18"/>
  <c r="O165" i="18"/>
  <c r="O164" i="12"/>
  <c r="O166" i="12" s="1"/>
  <c r="N164" i="12"/>
  <c r="L164" i="12"/>
  <c r="K164" i="12"/>
  <c r="K166" i="12"/>
  <c r="M164" i="12"/>
  <c r="J164" i="12"/>
  <c r="J166" i="12" s="1"/>
  <c r="I163" i="18"/>
  <c r="I165" i="18" s="1"/>
  <c r="J163" i="18"/>
  <c r="J165" i="18" s="1"/>
  <c r="K163" i="18"/>
  <c r="K165" i="18" s="1"/>
  <c r="L163" i="18"/>
  <c r="L165" i="18" s="1"/>
  <c r="G163" i="18"/>
  <c r="L166" i="18" s="1"/>
  <c r="L167" i="18" s="1"/>
  <c r="H163" i="18"/>
  <c r="H165" i="18" s="1"/>
  <c r="M163" i="18"/>
  <c r="M165" i="18" s="1"/>
  <c r="O163" i="18"/>
  <c r="P163" i="18"/>
  <c r="P165" i="18" s="1"/>
  <c r="P166" i="12"/>
  <c r="P167" i="12" s="1"/>
  <c r="I164" i="12"/>
  <c r="I166" i="12" s="1"/>
  <c r="H164" i="12"/>
  <c r="G164" i="12"/>
  <c r="L166" i="12"/>
  <c r="N166" i="12"/>
  <c r="J154" i="18"/>
  <c r="I154" i="18"/>
  <c r="H154" i="18"/>
  <c r="G154" i="18"/>
  <c r="F143" i="18"/>
  <c r="F173" i="18" s="1"/>
  <c r="F137" i="18"/>
  <c r="P130" i="18"/>
  <c r="P154" i="18" s="1"/>
  <c r="O130" i="18"/>
  <c r="O154" i="18" s="1"/>
  <c r="N130" i="18"/>
  <c r="N154" i="18" s="1"/>
  <c r="M130" i="18"/>
  <c r="M154" i="18" s="1"/>
  <c r="L130" i="18"/>
  <c r="L154" i="18" s="1"/>
  <c r="K130" i="18"/>
  <c r="K154" i="18" s="1"/>
  <c r="J130" i="18"/>
  <c r="I130" i="18"/>
  <c r="H130" i="18"/>
  <c r="G130" i="18"/>
  <c r="F103" i="18"/>
  <c r="F89" i="18"/>
  <c r="P68" i="18"/>
  <c r="O68" i="18"/>
  <c r="N68" i="18"/>
  <c r="M68" i="18"/>
  <c r="L68" i="18"/>
  <c r="K68" i="18"/>
  <c r="J68" i="18"/>
  <c r="I68" i="18"/>
  <c r="H68" i="18"/>
  <c r="G68" i="18"/>
  <c r="F62" i="18"/>
  <c r="F92" i="18" s="1"/>
  <c r="F45" i="18"/>
  <c r="M33" i="18"/>
  <c r="J33" i="18"/>
  <c r="J38" i="18" s="1"/>
  <c r="H33" i="18"/>
  <c r="H67" i="18" s="1"/>
  <c r="L33" i="18" l="1"/>
  <c r="P33" i="18"/>
  <c r="P67" i="18" s="1"/>
  <c r="P74" i="18" s="1"/>
  <c r="P83" i="18" s="1"/>
  <c r="I33" i="18"/>
  <c r="I38" i="18" s="1"/>
  <c r="I150" i="18" s="1"/>
  <c r="G38" i="18"/>
  <c r="G60" i="18" s="1"/>
  <c r="G67" i="18"/>
  <c r="G74" i="18" s="1"/>
  <c r="G83" i="18" s="1"/>
  <c r="H166" i="18"/>
  <c r="H167" i="18" s="1"/>
  <c r="J167" i="18"/>
  <c r="J170" i="18" s="1"/>
  <c r="I166" i="18"/>
  <c r="I167" i="18" s="1"/>
  <c r="I170" i="18" s="1"/>
  <c r="O166" i="18"/>
  <c r="O167" i="18" s="1"/>
  <c r="N166" i="18"/>
  <c r="N167" i="18" s="1"/>
  <c r="N169" i="18" s="1"/>
  <c r="M166" i="18"/>
  <c r="M167" i="18" s="1"/>
  <c r="P166" i="18"/>
  <c r="P167" i="18" s="1"/>
  <c r="F144" i="18"/>
  <c r="F174" i="18" s="1"/>
  <c r="F167" i="18"/>
  <c r="G166" i="18"/>
  <c r="G167" i="18" s="1"/>
  <c r="F94" i="18"/>
  <c r="H74" i="18"/>
  <c r="H83" i="18" s="1"/>
  <c r="K166" i="18"/>
  <c r="K167" i="18" s="1"/>
  <c r="L167" i="12"/>
  <c r="N167" i="12"/>
  <c r="K167" i="12"/>
  <c r="J167" i="12"/>
  <c r="H166" i="12"/>
  <c r="H167" i="12" s="1"/>
  <c r="M166" i="12"/>
  <c r="M167" i="12" s="1"/>
  <c r="O167" i="12"/>
  <c r="I167" i="12"/>
  <c r="J173" i="18"/>
  <c r="K173" i="18"/>
  <c r="I173" i="18"/>
  <c r="L173" i="18"/>
  <c r="K170" i="18"/>
  <c r="J171" i="18"/>
  <c r="I171" i="18"/>
  <c r="K171" i="18"/>
  <c r="J172" i="18"/>
  <c r="L172" i="18"/>
  <c r="K169" i="18"/>
  <c r="J169" i="18"/>
  <c r="N171" i="18"/>
  <c r="K172" i="18"/>
  <c r="N172" i="18"/>
  <c r="L170" i="18"/>
  <c r="I169" i="18"/>
  <c r="L171" i="18"/>
  <c r="L169" i="18"/>
  <c r="G166" i="12"/>
  <c r="G167" i="12" s="1"/>
  <c r="G168" i="12" s="1"/>
  <c r="I61" i="18"/>
  <c r="I93" i="18"/>
  <c r="I102" i="18"/>
  <c r="I44" i="18"/>
  <c r="I101" i="18"/>
  <c r="I103" i="18"/>
  <c r="I88" i="18"/>
  <c r="I105" i="18"/>
  <c r="I43" i="18"/>
  <c r="I56" i="18"/>
  <c r="I59" i="18"/>
  <c r="I57" i="18"/>
  <c r="I55" i="18"/>
  <c r="I89" i="18"/>
  <c r="I54" i="18"/>
  <c r="I104" i="18"/>
  <c r="I91" i="18"/>
  <c r="J93" i="18"/>
  <c r="J102" i="18"/>
  <c r="J56" i="18"/>
  <c r="J105" i="18"/>
  <c r="J90" i="18"/>
  <c r="J61" i="18"/>
  <c r="J44" i="18"/>
  <c r="J150" i="18"/>
  <c r="J101" i="18"/>
  <c r="J60" i="18"/>
  <c r="J58" i="18"/>
  <c r="J88" i="18"/>
  <c r="J89" i="18"/>
  <c r="J104" i="18"/>
  <c r="J91" i="18"/>
  <c r="J43" i="18"/>
  <c r="J59" i="18"/>
  <c r="J57" i="18"/>
  <c r="J55" i="18"/>
  <c r="J106" i="18"/>
  <c r="J54" i="18"/>
  <c r="K38" i="18"/>
  <c r="K103" i="18" s="1"/>
  <c r="K67" i="18"/>
  <c r="K74" i="18" s="1"/>
  <c r="K83" i="18" s="1"/>
  <c r="L67" i="18"/>
  <c r="L74" i="18" s="1"/>
  <c r="L83" i="18" s="1"/>
  <c r="L38" i="18"/>
  <c r="L103" i="18" s="1"/>
  <c r="M38" i="18"/>
  <c r="M103" i="18" s="1"/>
  <c r="M67" i="18"/>
  <c r="M74" i="18" s="1"/>
  <c r="M83" i="18" s="1"/>
  <c r="N38" i="18"/>
  <c r="N103" i="18" s="1"/>
  <c r="N67" i="18"/>
  <c r="N74" i="18" s="1"/>
  <c r="N83" i="18" s="1"/>
  <c r="I67" i="18"/>
  <c r="I74" i="18" s="1"/>
  <c r="I83" i="18" s="1"/>
  <c r="J67" i="18"/>
  <c r="J74" i="18" s="1"/>
  <c r="J83" i="18" s="1"/>
  <c r="F46" i="18"/>
  <c r="I92" i="18"/>
  <c r="J92" i="18"/>
  <c r="F107" i="18"/>
  <c r="F120" i="18" s="1"/>
  <c r="L92" i="18"/>
  <c r="H38" i="18"/>
  <c r="J103" i="18"/>
  <c r="I90" i="18" l="1"/>
  <c r="I58" i="18"/>
  <c r="I60" i="18"/>
  <c r="M92" i="18"/>
  <c r="N92" i="18"/>
  <c r="P38" i="18"/>
  <c r="G91" i="18"/>
  <c r="G93" i="18"/>
  <c r="G54" i="18"/>
  <c r="G89" i="18"/>
  <c r="G57" i="18"/>
  <c r="G150" i="18"/>
  <c r="G106" i="18"/>
  <c r="G44" i="18"/>
  <c r="G90" i="18"/>
  <c r="O33" i="18"/>
  <c r="G61" i="18"/>
  <c r="G58" i="18"/>
  <c r="G92" i="18"/>
  <c r="G55" i="18"/>
  <c r="G59" i="18"/>
  <c r="G101" i="18"/>
  <c r="G43" i="18"/>
  <c r="G104" i="18"/>
  <c r="K92" i="18"/>
  <c r="G105" i="18"/>
  <c r="G103" i="18"/>
  <c r="G88" i="18"/>
  <c r="G56" i="18"/>
  <c r="I106" i="18"/>
  <c r="I107" i="18" s="1"/>
  <c r="I120" i="18" s="1"/>
  <c r="I122" i="18" s="1"/>
  <c r="I153" i="18" s="1"/>
  <c r="G102" i="18"/>
  <c r="P169" i="18"/>
  <c r="P172" i="18"/>
  <c r="P170" i="18"/>
  <c r="P171" i="18"/>
  <c r="P173" i="18"/>
  <c r="G171" i="18"/>
  <c r="G169" i="18"/>
  <c r="G173" i="18"/>
  <c r="G170" i="18"/>
  <c r="G172" i="18"/>
  <c r="M171" i="18"/>
  <c r="M170" i="18"/>
  <c r="M172" i="18"/>
  <c r="M169" i="18"/>
  <c r="M173" i="18"/>
  <c r="O172" i="18"/>
  <c r="O169" i="18"/>
  <c r="O170" i="18"/>
  <c r="O173" i="18"/>
  <c r="O171" i="18"/>
  <c r="H172" i="18"/>
  <c r="H173" i="18"/>
  <c r="H170" i="18"/>
  <c r="H169" i="18"/>
  <c r="H171" i="18"/>
  <c r="N170" i="18"/>
  <c r="N173" i="18"/>
  <c r="I172" i="18"/>
  <c r="J45" i="18"/>
  <c r="N174" i="18"/>
  <c r="N176" i="18" s="1"/>
  <c r="N177" i="18" s="1"/>
  <c r="O174" i="18"/>
  <c r="O176" i="18" s="1"/>
  <c r="O177" i="18" s="1"/>
  <c r="H168" i="12"/>
  <c r="H104" i="18"/>
  <c r="H58" i="18"/>
  <c r="H90" i="18"/>
  <c r="H61" i="18"/>
  <c r="H93" i="18"/>
  <c r="H91" i="18"/>
  <c r="H106" i="18"/>
  <c r="H150" i="18"/>
  <c r="H60" i="18"/>
  <c r="H44" i="18"/>
  <c r="H101" i="18"/>
  <c r="H88" i="18"/>
  <c r="H105" i="18"/>
  <c r="H43" i="18"/>
  <c r="H59" i="18"/>
  <c r="H57" i="18"/>
  <c r="H55" i="18"/>
  <c r="H102" i="18"/>
  <c r="H89" i="18"/>
  <c r="H56" i="18"/>
  <c r="H54" i="18"/>
  <c r="I62" i="18"/>
  <c r="I82" i="18" s="1"/>
  <c r="N150" i="18"/>
  <c r="N105" i="18"/>
  <c r="N91" i="18"/>
  <c r="N54" i="18"/>
  <c r="N59" i="18"/>
  <c r="N88" i="18"/>
  <c r="N43" i="18"/>
  <c r="N57" i="18"/>
  <c r="N90" i="18"/>
  <c r="N55" i="18"/>
  <c r="N44" i="18"/>
  <c r="N61" i="18"/>
  <c r="N60" i="18"/>
  <c r="N106" i="18"/>
  <c r="N56" i="18"/>
  <c r="N102" i="18"/>
  <c r="N89" i="18"/>
  <c r="N104" i="18"/>
  <c r="N58" i="18"/>
  <c r="N101" i="18"/>
  <c r="N93" i="18"/>
  <c r="J94" i="18"/>
  <c r="J152" i="18" s="1"/>
  <c r="P88" i="18"/>
  <c r="P106" i="18"/>
  <c r="P91" i="18"/>
  <c r="P54" i="18"/>
  <c r="P57" i="18"/>
  <c r="P150" i="18"/>
  <c r="P43" i="18"/>
  <c r="P90" i="18"/>
  <c r="P55" i="18"/>
  <c r="P105" i="18"/>
  <c r="P58" i="18"/>
  <c r="P61" i="18"/>
  <c r="P59" i="18"/>
  <c r="P89" i="18"/>
  <c r="P93" i="18"/>
  <c r="P104" i="18"/>
  <c r="P102" i="18"/>
  <c r="P44" i="18"/>
  <c r="P56" i="18"/>
  <c r="P60" i="18"/>
  <c r="P101" i="18"/>
  <c r="P103" i="18"/>
  <c r="H92" i="18"/>
  <c r="H103" i="18"/>
  <c r="L93" i="18"/>
  <c r="L44" i="18"/>
  <c r="L105" i="18"/>
  <c r="L59" i="18"/>
  <c r="L88" i="18"/>
  <c r="L150" i="18"/>
  <c r="L102" i="18"/>
  <c r="L56" i="18"/>
  <c r="L43" i="18"/>
  <c r="L89" i="18"/>
  <c r="L101" i="18"/>
  <c r="L106" i="18"/>
  <c r="L57" i="18"/>
  <c r="L55" i="18"/>
  <c r="L91" i="18"/>
  <c r="L90" i="18"/>
  <c r="L54" i="18"/>
  <c r="L104" i="18"/>
  <c r="L61" i="18"/>
  <c r="L60" i="18"/>
  <c r="L58" i="18"/>
  <c r="K90" i="18"/>
  <c r="K61" i="18"/>
  <c r="K102" i="18"/>
  <c r="K105" i="18"/>
  <c r="K93" i="18"/>
  <c r="K44" i="18"/>
  <c r="K150" i="18"/>
  <c r="K56" i="18"/>
  <c r="K60" i="18"/>
  <c r="K58" i="18"/>
  <c r="K101" i="18"/>
  <c r="K88" i="18"/>
  <c r="K106" i="18"/>
  <c r="K43" i="18"/>
  <c r="K59" i="18"/>
  <c r="K57" i="18"/>
  <c r="K55" i="18"/>
  <c r="K104" i="18"/>
  <c r="K91" i="18"/>
  <c r="K89" i="18"/>
  <c r="K54" i="18"/>
  <c r="I94" i="18"/>
  <c r="I152" i="18" s="1"/>
  <c r="M150" i="18"/>
  <c r="M102" i="18"/>
  <c r="M56" i="18"/>
  <c r="M88" i="18"/>
  <c r="M91" i="18"/>
  <c r="M105" i="18"/>
  <c r="M59" i="18"/>
  <c r="M101" i="18"/>
  <c r="M93" i="18"/>
  <c r="M43" i="18"/>
  <c r="M57" i="18"/>
  <c r="M55" i="18"/>
  <c r="M106" i="18"/>
  <c r="M90" i="18"/>
  <c r="M44" i="18"/>
  <c r="M58" i="18"/>
  <c r="M61" i="18"/>
  <c r="M54" i="18"/>
  <c r="M60" i="18"/>
  <c r="M89" i="18"/>
  <c r="M104" i="18"/>
  <c r="J107" i="18"/>
  <c r="J120" i="18" s="1"/>
  <c r="J122" i="18" s="1"/>
  <c r="J153" i="18" s="1"/>
  <c r="I45" i="18"/>
  <c r="H46" i="18"/>
  <c r="M46" i="18"/>
  <c r="G46" i="18"/>
  <c r="F47" i="18"/>
  <c r="L46" i="18"/>
  <c r="P46" i="18"/>
  <c r="K46" i="18"/>
  <c r="N46" i="18"/>
  <c r="J46" i="18"/>
  <c r="I46" i="18"/>
  <c r="J62" i="18"/>
  <c r="J82" i="18" s="1"/>
  <c r="P92" i="18"/>
  <c r="G45" i="18" l="1"/>
  <c r="G47" i="18" s="1"/>
  <c r="G81" i="18" s="1"/>
  <c r="H45" i="18"/>
  <c r="G94" i="18"/>
  <c r="G152" i="18" s="1"/>
  <c r="G107" i="18"/>
  <c r="G120" i="18" s="1"/>
  <c r="G122" i="18" s="1"/>
  <c r="G153" i="18" s="1"/>
  <c r="G62" i="18"/>
  <c r="G82" i="18" s="1"/>
  <c r="O67" i="18"/>
  <c r="O74" i="18" s="1"/>
  <c r="O83" i="18" s="1"/>
  <c r="O38" i="18"/>
  <c r="K94" i="18"/>
  <c r="K152" i="18" s="1"/>
  <c r="P45" i="18"/>
  <c r="P47" i="18" s="1"/>
  <c r="P81" i="18" s="1"/>
  <c r="J47" i="18"/>
  <c r="J81" i="18" s="1"/>
  <c r="J84" i="18" s="1"/>
  <c r="J151" i="18" s="1"/>
  <c r="J155" i="18" s="1"/>
  <c r="J135" i="18" s="1"/>
  <c r="M174" i="18"/>
  <c r="M176" i="18" s="1"/>
  <c r="M177" i="18" s="1"/>
  <c r="K174" i="18"/>
  <c r="K176" i="18" s="1"/>
  <c r="K177" i="18" s="1"/>
  <c r="L174" i="18"/>
  <c r="L176" i="18" s="1"/>
  <c r="L177" i="18" s="1"/>
  <c r="J174" i="18"/>
  <c r="J176" i="18" s="1"/>
  <c r="J177" i="18" s="1"/>
  <c r="H174" i="18"/>
  <c r="H176" i="18" s="1"/>
  <c r="H177" i="18" s="1"/>
  <c r="I174" i="18"/>
  <c r="I176" i="18" s="1"/>
  <c r="I177" i="18" s="1"/>
  <c r="P174" i="18"/>
  <c r="P176" i="18" s="1"/>
  <c r="P177" i="18" s="1"/>
  <c r="I168" i="12"/>
  <c r="H47" i="18"/>
  <c r="H81" i="18" s="1"/>
  <c r="M94" i="18"/>
  <c r="M152" i="18" s="1"/>
  <c r="H94" i="18"/>
  <c r="H152" i="18" s="1"/>
  <c r="K107" i="18"/>
  <c r="K120" i="18" s="1"/>
  <c r="K122" i="18" s="1"/>
  <c r="K153" i="18" s="1"/>
  <c r="H107" i="18"/>
  <c r="H120" i="18" s="1"/>
  <c r="H122" i="18" s="1"/>
  <c r="H153" i="18" s="1"/>
  <c r="L62" i="18"/>
  <c r="L82" i="18" s="1"/>
  <c r="K62" i="18"/>
  <c r="K82" i="18" s="1"/>
  <c r="L107" i="18"/>
  <c r="L120" i="18" s="1"/>
  <c r="L122" i="18" s="1"/>
  <c r="L153" i="18" s="1"/>
  <c r="P62" i="18"/>
  <c r="P82" i="18" s="1"/>
  <c r="P84" i="18" s="1"/>
  <c r="P151" i="18" s="1"/>
  <c r="M62" i="18"/>
  <c r="M82" i="18" s="1"/>
  <c r="L45" i="18"/>
  <c r="L47" i="18" s="1"/>
  <c r="L81" i="18" s="1"/>
  <c r="N45" i="18"/>
  <c r="N47" i="18" s="1"/>
  <c r="N81" i="18" s="1"/>
  <c r="P94" i="18"/>
  <c r="P152" i="18" s="1"/>
  <c r="M107" i="18"/>
  <c r="M120" i="18" s="1"/>
  <c r="M122" i="18" s="1"/>
  <c r="M153" i="18" s="1"/>
  <c r="N94" i="18"/>
  <c r="N152" i="18" s="1"/>
  <c r="M45" i="18"/>
  <c r="M47" i="18" s="1"/>
  <c r="M81" i="18" s="1"/>
  <c r="H62" i="18"/>
  <c r="H82" i="18" s="1"/>
  <c r="I47" i="18"/>
  <c r="I81" i="18" s="1"/>
  <c r="I84" i="18" s="1"/>
  <c r="I151" i="18" s="1"/>
  <c r="I155" i="18" s="1"/>
  <c r="L94" i="18"/>
  <c r="L152" i="18" s="1"/>
  <c r="P107" i="18"/>
  <c r="P120" i="18" s="1"/>
  <c r="P122" i="18" s="1"/>
  <c r="P153" i="18" s="1"/>
  <c r="K45" i="18"/>
  <c r="K47" i="18" s="1"/>
  <c r="K81" i="18" s="1"/>
  <c r="N107" i="18"/>
  <c r="N120" i="18" s="1"/>
  <c r="N122" i="18" s="1"/>
  <c r="N153" i="18" s="1"/>
  <c r="N62" i="18"/>
  <c r="N82" i="18" s="1"/>
  <c r="G84" i="18" l="1"/>
  <c r="G151" i="18" s="1"/>
  <c r="G155" i="18" s="1"/>
  <c r="G135" i="18" s="1"/>
  <c r="O92" i="18"/>
  <c r="O57" i="18"/>
  <c r="O93" i="18"/>
  <c r="O106" i="18"/>
  <c r="O56" i="18"/>
  <c r="O90" i="18"/>
  <c r="O105" i="18"/>
  <c r="O103" i="18"/>
  <c r="O101" i="18"/>
  <c r="O54" i="18"/>
  <c r="O58" i="18"/>
  <c r="O150" i="18"/>
  <c r="O43" i="18"/>
  <c r="O55" i="18"/>
  <c r="O61" i="18"/>
  <c r="O89" i="18"/>
  <c r="O60" i="18"/>
  <c r="O46" i="18"/>
  <c r="O91" i="18"/>
  <c r="O59" i="18"/>
  <c r="O44" i="18"/>
  <c r="O88" i="18"/>
  <c r="O104" i="18"/>
  <c r="O102" i="18"/>
  <c r="P155" i="18"/>
  <c r="P135" i="18" s="1"/>
  <c r="K84" i="18"/>
  <c r="K151" i="18" s="1"/>
  <c r="K155" i="18" s="1"/>
  <c r="K135" i="18" s="1"/>
  <c r="H84" i="18"/>
  <c r="H151" i="18" s="1"/>
  <c r="H155" i="18" s="1"/>
  <c r="H135" i="18" s="1"/>
  <c r="J168" i="12"/>
  <c r="M84" i="18"/>
  <c r="M151" i="18" s="1"/>
  <c r="M155" i="18" s="1"/>
  <c r="M135" i="18" s="1"/>
  <c r="N84" i="18"/>
  <c r="N151" i="18" s="1"/>
  <c r="N155" i="18" s="1"/>
  <c r="N135" i="18" s="1"/>
  <c r="J136" i="18"/>
  <c r="J137" i="18" s="1"/>
  <c r="J142" i="18" s="1"/>
  <c r="L84" i="18"/>
  <c r="L151" i="18" s="1"/>
  <c r="L155" i="18" s="1"/>
  <c r="G136" i="18"/>
  <c r="G137" i="18" s="1"/>
  <c r="G142" i="18" s="1"/>
  <c r="I135" i="18"/>
  <c r="O45" i="18" l="1"/>
  <c r="O47" i="18" s="1"/>
  <c r="O81" i="18" s="1"/>
  <c r="O107" i="18"/>
  <c r="O120" i="18" s="1"/>
  <c r="O122" i="18" s="1"/>
  <c r="O153" i="18" s="1"/>
  <c r="O62" i="18"/>
  <c r="O82" i="18" s="1"/>
  <c r="O84" i="18" s="1"/>
  <c r="O151" i="18" s="1"/>
  <c r="O94" i="18"/>
  <c r="O152" i="18" s="1"/>
  <c r="K168" i="12"/>
  <c r="J141" i="18"/>
  <c r="J139" i="18"/>
  <c r="J140" i="18"/>
  <c r="L135" i="18"/>
  <c r="P136" i="18"/>
  <c r="P137" i="18" s="1"/>
  <c r="P142" i="18" s="1"/>
  <c r="H136" i="18"/>
  <c r="H137" i="18" s="1"/>
  <c r="H142" i="18" s="1"/>
  <c r="I136" i="18"/>
  <c r="I137" i="18" s="1"/>
  <c r="I142" i="18" s="1"/>
  <c r="G140" i="18"/>
  <c r="G139" i="18"/>
  <c r="G141" i="18"/>
  <c r="K136" i="18"/>
  <c r="K137" i="18" s="1"/>
  <c r="K142" i="18" s="1"/>
  <c r="N136" i="18"/>
  <c r="N137" i="18" s="1"/>
  <c r="N142" i="18" s="1"/>
  <c r="M136" i="18"/>
  <c r="M137" i="18" s="1"/>
  <c r="M142" i="18" s="1"/>
  <c r="O155" i="18" l="1"/>
  <c r="O135" i="18" s="1"/>
  <c r="O136" i="18" s="1"/>
  <c r="O137" i="18" s="1"/>
  <c r="O142" i="18" s="1"/>
  <c r="L168" i="12"/>
  <c r="G143" i="18"/>
  <c r="G144" i="18" s="1"/>
  <c r="G156" i="18" s="1"/>
  <c r="G157" i="18" s="1"/>
  <c r="G160" i="18" s="1"/>
  <c r="M141" i="18"/>
  <c r="M139" i="18"/>
  <c r="M140" i="18"/>
  <c r="O139" i="18"/>
  <c r="O141" i="18"/>
  <c r="O140" i="18"/>
  <c r="K141" i="18"/>
  <c r="K139" i="18"/>
  <c r="K140" i="18"/>
  <c r="I141" i="18"/>
  <c r="I139" i="18"/>
  <c r="I140" i="18"/>
  <c r="H140" i="18"/>
  <c r="H139" i="18"/>
  <c r="H141" i="18"/>
  <c r="N141" i="18"/>
  <c r="N139" i="18"/>
  <c r="N140" i="18"/>
  <c r="J143" i="18"/>
  <c r="J144" i="18" s="1"/>
  <c r="J156" i="18" s="1"/>
  <c r="J157" i="18" s="1"/>
  <c r="J179" i="18" s="1"/>
  <c r="P139" i="18"/>
  <c r="P141" i="18"/>
  <c r="P140" i="18"/>
  <c r="L136" i="18"/>
  <c r="L137" i="18" s="1"/>
  <c r="L142" i="18" s="1"/>
  <c r="G158" i="18" l="1"/>
  <c r="G159" i="18" s="1"/>
  <c r="M16" i="15"/>
  <c r="J180" i="18"/>
  <c r="J181" i="18" s="1"/>
  <c r="M168" i="12"/>
  <c r="I143" i="18"/>
  <c r="I144" i="18" s="1"/>
  <c r="I156" i="18" s="1"/>
  <c r="I157" i="18" s="1"/>
  <c r="I179" i="18" s="1"/>
  <c r="N143" i="18"/>
  <c r="N144" i="18" s="1"/>
  <c r="N156" i="18" s="1"/>
  <c r="N157" i="18" s="1"/>
  <c r="N179" i="18" s="1"/>
  <c r="I160" i="18"/>
  <c r="J160" i="18"/>
  <c r="J158" i="18"/>
  <c r="K143" i="18"/>
  <c r="K144" i="18" s="1"/>
  <c r="K156" i="18" s="1"/>
  <c r="K157" i="18" s="1"/>
  <c r="K179" i="18" s="1"/>
  <c r="O143" i="18"/>
  <c r="O144" i="18" s="1"/>
  <c r="O156" i="18" s="1"/>
  <c r="O157" i="18" s="1"/>
  <c r="O179" i="18" s="1"/>
  <c r="M143" i="18"/>
  <c r="M144" i="18" s="1"/>
  <c r="M156" i="18" s="1"/>
  <c r="M157" i="18" s="1"/>
  <c r="M179" i="18" s="1"/>
  <c r="L141" i="18"/>
  <c r="L139" i="18"/>
  <c r="L140" i="18"/>
  <c r="P143" i="18"/>
  <c r="P144" i="18" s="1"/>
  <c r="P156" i="18" s="1"/>
  <c r="P157" i="18" s="1"/>
  <c r="P179" i="18" s="1"/>
  <c r="H143" i="18"/>
  <c r="H144" i="18" s="1"/>
  <c r="H156" i="18" s="1"/>
  <c r="H157" i="18" s="1"/>
  <c r="H179" i="18" s="1"/>
  <c r="I158" i="18" l="1"/>
  <c r="M180" i="18"/>
  <c r="M181" i="18" s="1"/>
  <c r="M19" i="15"/>
  <c r="N180" i="18"/>
  <c r="N181" i="18" s="1"/>
  <c r="M20" i="15"/>
  <c r="O180" i="18"/>
  <c r="O181" i="18" s="1"/>
  <c r="M21" i="15"/>
  <c r="N160" i="18"/>
  <c r="M14" i="15"/>
  <c r="H180" i="18"/>
  <c r="H181" i="18" s="1"/>
  <c r="K180" i="18"/>
  <c r="K181" i="18" s="1"/>
  <c r="M17" i="15"/>
  <c r="M15" i="15"/>
  <c r="I180" i="18"/>
  <c r="I181" i="18" s="1"/>
  <c r="P180" i="18"/>
  <c r="P181" i="18" s="1"/>
  <c r="M22" i="15"/>
  <c r="J159" i="18"/>
  <c r="I159" i="18"/>
  <c r="N168" i="12"/>
  <c r="N158" i="18"/>
  <c r="H160" i="18"/>
  <c r="H158" i="18"/>
  <c r="P160" i="18"/>
  <c r="P158" i="18"/>
  <c r="M158" i="18"/>
  <c r="M160" i="18"/>
  <c r="K158" i="18"/>
  <c r="K160" i="18"/>
  <c r="O160" i="18"/>
  <c r="O158" i="18"/>
  <c r="L143" i="18"/>
  <c r="L144" i="18" s="1"/>
  <c r="L156" i="18" s="1"/>
  <c r="L157" i="18" s="1"/>
  <c r="L179" i="18" s="1"/>
  <c r="L180" i="18" l="1"/>
  <c r="L181" i="18" s="1"/>
  <c r="M18" i="15"/>
  <c r="O159" i="18"/>
  <c r="K159" i="18"/>
  <c r="M159" i="18"/>
  <c r="P159" i="18"/>
  <c r="N159" i="18"/>
  <c r="O168" i="12"/>
  <c r="Q157" i="18"/>
  <c r="H159" i="18"/>
  <c r="L158" i="18"/>
  <c r="L160" i="18"/>
  <c r="L159" i="18" l="1"/>
  <c r="P168" i="12"/>
  <c r="Q158" i="18"/>
  <c r="Q159" i="18"/>
  <c r="H68" i="12" l="1"/>
  <c r="I68" i="12"/>
  <c r="J68" i="12"/>
  <c r="K68" i="12"/>
  <c r="L68" i="12"/>
  <c r="M68" i="12"/>
  <c r="N68" i="12"/>
  <c r="O68" i="12"/>
  <c r="P68" i="12"/>
  <c r="G68" i="12" l="1"/>
  <c r="H22" i="15"/>
  <c r="N22" i="15" s="1"/>
  <c r="O22" i="15" s="1"/>
  <c r="H21" i="15"/>
  <c r="N21" i="15" s="1"/>
  <c r="O21" i="15" s="1"/>
  <c r="H20" i="15"/>
  <c r="N20" i="15" s="1"/>
  <c r="O20" i="15" s="1"/>
  <c r="H19" i="15"/>
  <c r="N19" i="15" s="1"/>
  <c r="O19" i="15" s="1"/>
  <c r="H18" i="15"/>
  <c r="N18" i="15" s="1"/>
  <c r="O18" i="15" s="1"/>
  <c r="H17" i="15"/>
  <c r="N17" i="15" s="1"/>
  <c r="O17" i="15" s="1"/>
  <c r="H16" i="15"/>
  <c r="N16" i="15" s="1"/>
  <c r="O16" i="15" s="1"/>
  <c r="H15" i="15"/>
  <c r="N15" i="15" s="1"/>
  <c r="O15" i="15" s="1"/>
  <c r="H14" i="15"/>
  <c r="N14" i="15" s="1"/>
  <c r="O14" i="15" s="1"/>
  <c r="H13" i="15"/>
  <c r="H23" i="15" l="1"/>
  <c r="I13" i="15" l="1"/>
  <c r="I15" i="15" l="1"/>
  <c r="I33" i="12"/>
  <c r="I67" i="12" s="1"/>
  <c r="I74" i="12" s="1"/>
  <c r="I83" i="12" s="1"/>
  <c r="I21" i="15"/>
  <c r="O33" i="12"/>
  <c r="O67" i="12" s="1"/>
  <c r="O74" i="12" s="1"/>
  <c r="O83" i="12" s="1"/>
  <c r="I18" i="15"/>
  <c r="L33" i="12"/>
  <c r="L67" i="12" s="1"/>
  <c r="L74" i="12" s="1"/>
  <c r="L83" i="12" s="1"/>
  <c r="I19" i="15"/>
  <c r="M33" i="12"/>
  <c r="M67" i="12" s="1"/>
  <c r="M74" i="12" s="1"/>
  <c r="M83" i="12" s="1"/>
  <c r="G33" i="12"/>
  <c r="G67" i="12" s="1"/>
  <c r="I17" i="15" l="1"/>
  <c r="K33" i="12"/>
  <c r="K67" i="12" s="1"/>
  <c r="K74" i="12" s="1"/>
  <c r="K83" i="12" s="1"/>
  <c r="I22" i="15"/>
  <c r="P33" i="12"/>
  <c r="P67" i="12" s="1"/>
  <c r="P74" i="12" s="1"/>
  <c r="P83" i="12" s="1"/>
  <c r="I14" i="15"/>
  <c r="H33" i="12"/>
  <c r="H67" i="12" s="1"/>
  <c r="H74" i="12" s="1"/>
  <c r="H83" i="12" s="1"/>
  <c r="I16" i="15"/>
  <c r="J33" i="12"/>
  <c r="J67" i="12" s="1"/>
  <c r="J74" i="12" s="1"/>
  <c r="J83" i="12" s="1"/>
  <c r="I20" i="15"/>
  <c r="N33" i="12"/>
  <c r="N67" i="12" s="1"/>
  <c r="N74" i="12" s="1"/>
  <c r="N83" i="12" s="1"/>
  <c r="F143" i="12"/>
  <c r="F174" i="12" s="1"/>
  <c r="F137" i="12"/>
  <c r="P130" i="12"/>
  <c r="P154" i="12" s="1"/>
  <c r="O130" i="12"/>
  <c r="O154" i="12" s="1"/>
  <c r="N130" i="12"/>
  <c r="N154" i="12" s="1"/>
  <c r="M130" i="12"/>
  <c r="M154" i="12" s="1"/>
  <c r="L130" i="12"/>
  <c r="L154" i="12" s="1"/>
  <c r="K130" i="12"/>
  <c r="K154" i="12" s="1"/>
  <c r="J130" i="12"/>
  <c r="J154" i="12" s="1"/>
  <c r="I130" i="12"/>
  <c r="I154" i="12" s="1"/>
  <c r="H130" i="12"/>
  <c r="H154" i="12" s="1"/>
  <c r="G130" i="12"/>
  <c r="G154" i="12" s="1"/>
  <c r="F103" i="12"/>
  <c r="F89" i="12"/>
  <c r="F62" i="12"/>
  <c r="F92" i="12" s="1"/>
  <c r="F45" i="12"/>
  <c r="P38" i="12"/>
  <c r="G172" i="12" l="1"/>
  <c r="G173" i="12"/>
  <c r="G170" i="12"/>
  <c r="G171" i="12"/>
  <c r="G174" i="12"/>
  <c r="G175" i="12" s="1"/>
  <c r="G177" i="12" s="1"/>
  <c r="H172" i="12"/>
  <c r="H170" i="12"/>
  <c r="H174" i="12"/>
  <c r="H175" i="12" s="1"/>
  <c r="H177" i="12" s="1"/>
  <c r="H173" i="12"/>
  <c r="H171" i="12"/>
  <c r="I172" i="12"/>
  <c r="I173" i="12"/>
  <c r="I170" i="12"/>
  <c r="I174" i="12"/>
  <c r="I175" i="12" s="1"/>
  <c r="I177" i="12" s="1"/>
  <c r="I171" i="12"/>
  <c r="J172" i="12"/>
  <c r="J170" i="12"/>
  <c r="J174" i="12"/>
  <c r="J175" i="12" s="1"/>
  <c r="J177" i="12" s="1"/>
  <c r="J173" i="12"/>
  <c r="J171" i="12"/>
  <c r="K173" i="12"/>
  <c r="K171" i="12"/>
  <c r="K170" i="12"/>
  <c r="K172" i="12"/>
  <c r="K174" i="12"/>
  <c r="K175" i="12" s="1"/>
  <c r="K177" i="12" s="1"/>
  <c r="L170" i="12"/>
  <c r="L172" i="12"/>
  <c r="L173" i="12"/>
  <c r="L174" i="12"/>
  <c r="L175" i="12" s="1"/>
  <c r="L177" i="12" s="1"/>
  <c r="L171" i="12"/>
  <c r="M170" i="12"/>
  <c r="M173" i="12"/>
  <c r="M172" i="12"/>
  <c r="M174" i="12"/>
  <c r="M175" i="12" s="1"/>
  <c r="M177" i="12" s="1"/>
  <c r="M171" i="12"/>
  <c r="N171" i="12"/>
  <c r="N173" i="12"/>
  <c r="N170" i="12"/>
  <c r="N172" i="12"/>
  <c r="N174" i="12"/>
  <c r="N175" i="12" s="1"/>
  <c r="N177" i="12" s="1"/>
  <c r="O173" i="12"/>
  <c r="O171" i="12"/>
  <c r="O174" i="12"/>
  <c r="O175" i="12" s="1"/>
  <c r="O177" i="12" s="1"/>
  <c r="O170" i="12"/>
  <c r="O172" i="12"/>
  <c r="P173" i="12"/>
  <c r="P171" i="12"/>
  <c r="P172" i="12"/>
  <c r="P170" i="12"/>
  <c r="P174" i="12"/>
  <c r="P175" i="12" s="1"/>
  <c r="P177" i="12" s="1"/>
  <c r="F144" i="12"/>
  <c r="F168" i="12"/>
  <c r="F175" i="12" s="1"/>
  <c r="P92" i="12"/>
  <c r="P57" i="12"/>
  <c r="P59" i="12"/>
  <c r="P102" i="12"/>
  <c r="P90" i="12"/>
  <c r="P54" i="12"/>
  <c r="P91" i="12"/>
  <c r="P88" i="12"/>
  <c r="P55" i="12"/>
  <c r="P61" i="12"/>
  <c r="P43" i="12"/>
  <c r="P104" i="12"/>
  <c r="P106" i="12"/>
  <c r="P56" i="12"/>
  <c r="P44" i="12"/>
  <c r="P58" i="12"/>
  <c r="P150" i="12"/>
  <c r="P60" i="12"/>
  <c r="P101" i="12"/>
  <c r="P105" i="12"/>
  <c r="P93" i="12"/>
  <c r="P89" i="12"/>
  <c r="P103" i="12"/>
  <c r="F46" i="12"/>
  <c r="O38" i="12"/>
  <c r="O92" i="12" s="1"/>
  <c r="H38" i="12"/>
  <c r="H89" i="12" s="1"/>
  <c r="J38" i="12"/>
  <c r="J89" i="12" s="1"/>
  <c r="G38" i="12"/>
  <c r="G150" i="12" s="1"/>
  <c r="G74" i="12"/>
  <c r="G83" i="12" s="1"/>
  <c r="L38" i="12"/>
  <c r="L92" i="12" s="1"/>
  <c r="M38" i="12"/>
  <c r="M103" i="12" s="1"/>
  <c r="I38" i="12"/>
  <c r="I89" i="12" s="1"/>
  <c r="N38" i="12"/>
  <c r="N103" i="12" s="1"/>
  <c r="K38" i="12"/>
  <c r="K103" i="12" s="1"/>
  <c r="F107" i="12"/>
  <c r="F120" i="12" s="1"/>
  <c r="F94" i="12"/>
  <c r="J103" i="12" l="1"/>
  <c r="L103" i="12"/>
  <c r="P94" i="12"/>
  <c r="P152" i="12" s="1"/>
  <c r="K178" i="12"/>
  <c r="H178" i="12"/>
  <c r="N178" i="12"/>
  <c r="G178" i="12"/>
  <c r="I178" i="12"/>
  <c r="P178" i="12"/>
  <c r="M178" i="12"/>
  <c r="J178" i="12"/>
  <c r="L178" i="12"/>
  <c r="O178" i="12"/>
  <c r="O103" i="12"/>
  <c r="P62" i="12"/>
  <c r="P82" i="12" s="1"/>
  <c r="O89" i="12"/>
  <c r="I103" i="12"/>
  <c r="I92" i="12"/>
  <c r="H103" i="12"/>
  <c r="H92" i="12"/>
  <c r="I106" i="12"/>
  <c r="I56" i="12"/>
  <c r="I44" i="12"/>
  <c r="I150" i="12"/>
  <c r="I58" i="12"/>
  <c r="I101" i="12"/>
  <c r="I60" i="12"/>
  <c r="I59" i="12"/>
  <c r="I88" i="12"/>
  <c r="I91" i="12"/>
  <c r="I104" i="12"/>
  <c r="I105" i="12"/>
  <c r="I55" i="12"/>
  <c r="I43" i="12"/>
  <c r="I93" i="12"/>
  <c r="I57" i="12"/>
  <c r="I54" i="12"/>
  <c r="I90" i="12"/>
  <c r="I61" i="12"/>
  <c r="I102" i="12"/>
  <c r="M102" i="12"/>
  <c r="M106" i="12"/>
  <c r="M44" i="12"/>
  <c r="M57" i="12"/>
  <c r="M90" i="12"/>
  <c r="M61" i="12"/>
  <c r="M104" i="12"/>
  <c r="M54" i="12"/>
  <c r="M91" i="12"/>
  <c r="M56" i="12"/>
  <c r="M150" i="12"/>
  <c r="M105" i="12"/>
  <c r="M58" i="12"/>
  <c r="M93" i="12"/>
  <c r="M101" i="12"/>
  <c r="M60" i="12"/>
  <c r="M43" i="12"/>
  <c r="M55" i="12"/>
  <c r="M88" i="12"/>
  <c r="M59" i="12"/>
  <c r="O46" i="12"/>
  <c r="P46" i="12"/>
  <c r="I46" i="12"/>
  <c r="K46" i="12"/>
  <c r="M46" i="12"/>
  <c r="J46" i="12"/>
  <c r="H46" i="12"/>
  <c r="L46" i="12"/>
  <c r="N46" i="12"/>
  <c r="P107" i="12"/>
  <c r="P120" i="12" s="1"/>
  <c r="P122" i="12" s="1"/>
  <c r="P153" i="12" s="1"/>
  <c r="N88" i="12"/>
  <c r="N59" i="12"/>
  <c r="N90" i="12"/>
  <c r="N54" i="12"/>
  <c r="N102" i="12"/>
  <c r="N61" i="12"/>
  <c r="N104" i="12"/>
  <c r="N56" i="12"/>
  <c r="N44" i="12"/>
  <c r="N105" i="12"/>
  <c r="N93" i="12"/>
  <c r="N106" i="12"/>
  <c r="N150" i="12"/>
  <c r="N58" i="12"/>
  <c r="N101" i="12"/>
  <c r="N60" i="12"/>
  <c r="N91" i="12"/>
  <c r="N57" i="12"/>
  <c r="N43" i="12"/>
  <c r="N55" i="12"/>
  <c r="P45" i="12"/>
  <c r="K104" i="12"/>
  <c r="K54" i="12"/>
  <c r="K106" i="12"/>
  <c r="K56" i="12"/>
  <c r="K58" i="12"/>
  <c r="K44" i="12"/>
  <c r="K59" i="12"/>
  <c r="K57" i="12"/>
  <c r="K102" i="12"/>
  <c r="K150" i="12"/>
  <c r="K101" i="12"/>
  <c r="K60" i="12"/>
  <c r="K91" i="12"/>
  <c r="K105" i="12"/>
  <c r="K55" i="12"/>
  <c r="K93" i="12"/>
  <c r="K43" i="12"/>
  <c r="K88" i="12"/>
  <c r="K90" i="12"/>
  <c r="K61" i="12"/>
  <c r="K92" i="12"/>
  <c r="L90" i="12"/>
  <c r="L61" i="12"/>
  <c r="L106" i="12"/>
  <c r="L56" i="12"/>
  <c r="L44" i="12"/>
  <c r="L150" i="12"/>
  <c r="L43" i="12"/>
  <c r="L104" i="12"/>
  <c r="L54" i="12"/>
  <c r="L58" i="12"/>
  <c r="L57" i="12"/>
  <c r="L88" i="12"/>
  <c r="L101" i="12"/>
  <c r="L55" i="12"/>
  <c r="L60" i="12"/>
  <c r="L93" i="12"/>
  <c r="L59" i="12"/>
  <c r="L91" i="12"/>
  <c r="L105" i="12"/>
  <c r="L102" i="12"/>
  <c r="N92" i="12"/>
  <c r="N89" i="12"/>
  <c r="M92" i="12"/>
  <c r="J150" i="12"/>
  <c r="J58" i="12"/>
  <c r="J101" i="12"/>
  <c r="J60" i="12"/>
  <c r="J59" i="12"/>
  <c r="J106" i="12"/>
  <c r="J56" i="12"/>
  <c r="J44" i="12"/>
  <c r="J102" i="12"/>
  <c r="J88" i="12"/>
  <c r="J61" i="12"/>
  <c r="J91" i="12"/>
  <c r="J93" i="12"/>
  <c r="J105" i="12"/>
  <c r="J55" i="12"/>
  <c r="J43" i="12"/>
  <c r="J57" i="12"/>
  <c r="J90" i="12"/>
  <c r="J104" i="12"/>
  <c r="J54" i="12"/>
  <c r="M89" i="12"/>
  <c r="H150" i="12"/>
  <c r="H101" i="12"/>
  <c r="H88" i="12"/>
  <c r="H58" i="12"/>
  <c r="H60" i="12"/>
  <c r="H104" i="12"/>
  <c r="H91" i="12"/>
  <c r="H105" i="12"/>
  <c r="H55" i="12"/>
  <c r="H43" i="12"/>
  <c r="H93" i="12"/>
  <c r="H59" i="12"/>
  <c r="H57" i="12"/>
  <c r="H54" i="12"/>
  <c r="H61" i="12"/>
  <c r="H90" i="12"/>
  <c r="H102" i="12"/>
  <c r="H106" i="12"/>
  <c r="H56" i="12"/>
  <c r="H44" i="12"/>
  <c r="L89" i="12"/>
  <c r="O90" i="12"/>
  <c r="O61" i="12"/>
  <c r="O88" i="12"/>
  <c r="O59" i="12"/>
  <c r="O102" i="12"/>
  <c r="O104" i="12"/>
  <c r="O54" i="12"/>
  <c r="O93" i="12"/>
  <c r="O55" i="12"/>
  <c r="O106" i="12"/>
  <c r="O56" i="12"/>
  <c r="O44" i="12"/>
  <c r="O105" i="12"/>
  <c r="O150" i="12"/>
  <c r="O43" i="12"/>
  <c r="O58" i="12"/>
  <c r="O101" i="12"/>
  <c r="O91" i="12"/>
  <c r="O60" i="12"/>
  <c r="O57" i="12"/>
  <c r="K89" i="12"/>
  <c r="J92" i="12"/>
  <c r="F47" i="12"/>
  <c r="G46" i="12"/>
  <c r="G103" i="12"/>
  <c r="G92" i="12"/>
  <c r="G55" i="12"/>
  <c r="G105" i="12"/>
  <c r="G102" i="12"/>
  <c r="G93" i="12"/>
  <c r="G90" i="12"/>
  <c r="G58" i="12"/>
  <c r="G56" i="12"/>
  <c r="G104" i="12"/>
  <c r="G44" i="12"/>
  <c r="G61" i="12"/>
  <c r="G59" i="12"/>
  <c r="G106" i="12"/>
  <c r="G60" i="12"/>
  <c r="G101" i="12"/>
  <c r="G89" i="12"/>
  <c r="G88" i="12"/>
  <c r="G57" i="12"/>
  <c r="G91" i="12"/>
  <c r="G43" i="12"/>
  <c r="G54" i="12"/>
  <c r="H45" i="12" l="1"/>
  <c r="H47" i="12" s="1"/>
  <c r="H81" i="12" s="1"/>
  <c r="J45" i="12"/>
  <c r="J47" i="12" s="1"/>
  <c r="J81" i="12" s="1"/>
  <c r="O45" i="12"/>
  <c r="O47" i="12" s="1"/>
  <c r="O81" i="12" s="1"/>
  <c r="L94" i="12"/>
  <c r="L152" i="12" s="1"/>
  <c r="J94" i="12"/>
  <c r="J152" i="12" s="1"/>
  <c r="I94" i="12"/>
  <c r="I152" i="12" s="1"/>
  <c r="I62" i="12"/>
  <c r="I82" i="12" s="1"/>
  <c r="I107" i="12"/>
  <c r="I120" i="12" s="1"/>
  <c r="I122" i="12" s="1"/>
  <c r="I153" i="12" s="1"/>
  <c r="M94" i="12"/>
  <c r="M152" i="12" s="1"/>
  <c r="N107" i="12"/>
  <c r="N120" i="12" s="1"/>
  <c r="N122" i="12" s="1"/>
  <c r="N153" i="12" s="1"/>
  <c r="J107" i="12"/>
  <c r="J120" i="12" s="1"/>
  <c r="J122" i="12" s="1"/>
  <c r="J153" i="12" s="1"/>
  <c r="P47" i="12"/>
  <c r="P81" i="12" s="1"/>
  <c r="P84" i="12" s="1"/>
  <c r="P151" i="12" s="1"/>
  <c r="P155" i="12" s="1"/>
  <c r="P135" i="12" s="1"/>
  <c r="P136" i="12" s="1"/>
  <c r="P137" i="12" s="1"/>
  <c r="P142" i="12" s="1"/>
  <c r="N45" i="12"/>
  <c r="N47" i="12" s="1"/>
  <c r="N81" i="12" s="1"/>
  <c r="N84" i="12" s="1"/>
  <c r="N151" i="12" s="1"/>
  <c r="M45" i="12"/>
  <c r="M47" i="12" s="1"/>
  <c r="M81" i="12" s="1"/>
  <c r="M107" i="12"/>
  <c r="M120" i="12" s="1"/>
  <c r="M122" i="12" s="1"/>
  <c r="M153" i="12" s="1"/>
  <c r="O62" i="12"/>
  <c r="O82" i="12" s="1"/>
  <c r="M62" i="12"/>
  <c r="M82" i="12" s="1"/>
  <c r="J62" i="12"/>
  <c r="J82" i="12" s="1"/>
  <c r="N94" i="12"/>
  <c r="N152" i="12" s="1"/>
  <c r="H62" i="12"/>
  <c r="H82" i="12" s="1"/>
  <c r="L45" i="12"/>
  <c r="L47" i="12" s="1"/>
  <c r="L81" i="12" s="1"/>
  <c r="I45" i="12"/>
  <c r="I47" i="12" s="1"/>
  <c r="I81" i="12" s="1"/>
  <c r="I84" i="12" s="1"/>
  <c r="I151" i="12" s="1"/>
  <c r="K45" i="12"/>
  <c r="K47" i="12" s="1"/>
  <c r="K81" i="12" s="1"/>
  <c r="N62" i="12"/>
  <c r="N82" i="12" s="1"/>
  <c r="L107" i="12"/>
  <c r="L120" i="12" s="1"/>
  <c r="L122" i="12" s="1"/>
  <c r="L153" i="12" s="1"/>
  <c r="L62" i="12"/>
  <c r="L82" i="12" s="1"/>
  <c r="O94" i="12"/>
  <c r="O152" i="12" s="1"/>
  <c r="H94" i="12"/>
  <c r="H152" i="12" s="1"/>
  <c r="K62" i="12"/>
  <c r="K82" i="12" s="1"/>
  <c r="K94" i="12"/>
  <c r="K152" i="12" s="1"/>
  <c r="O107" i="12"/>
  <c r="O120" i="12" s="1"/>
  <c r="O122" i="12" s="1"/>
  <c r="O153" i="12" s="1"/>
  <c r="H107" i="12"/>
  <c r="H120" i="12" s="1"/>
  <c r="H122" i="12" s="1"/>
  <c r="H153" i="12" s="1"/>
  <c r="K107" i="12"/>
  <c r="K120" i="12" s="1"/>
  <c r="K122" i="12" s="1"/>
  <c r="K153" i="12" s="1"/>
  <c r="G62" i="12"/>
  <c r="G82" i="12" s="1"/>
  <c r="G107" i="12"/>
  <c r="G120" i="12" s="1"/>
  <c r="G122" i="12" s="1"/>
  <c r="G153" i="12" s="1"/>
  <c r="G45" i="12"/>
  <c r="G47" i="12" s="1"/>
  <c r="G81" i="12" s="1"/>
  <c r="G94" i="12"/>
  <c r="G152" i="12" s="1"/>
  <c r="I155" i="12" l="1"/>
  <c r="I135" i="12" s="1"/>
  <c r="I136" i="12" s="1"/>
  <c r="I137" i="12" s="1"/>
  <c r="I142" i="12" s="1"/>
  <c r="O84" i="12"/>
  <c r="O151" i="12" s="1"/>
  <c r="O155" i="12" s="1"/>
  <c r="O135" i="12" s="1"/>
  <c r="O136" i="12" s="1"/>
  <c r="O137" i="12" s="1"/>
  <c r="O142" i="12" s="1"/>
  <c r="N155" i="12"/>
  <c r="N135" i="12" s="1"/>
  <c r="N136" i="12" s="1"/>
  <c r="N137" i="12" s="1"/>
  <c r="N142" i="12" s="1"/>
  <c r="K84" i="12"/>
  <c r="K151" i="12" s="1"/>
  <c r="K155" i="12" s="1"/>
  <c r="K135" i="12" s="1"/>
  <c r="K136" i="12" s="1"/>
  <c r="K137" i="12" s="1"/>
  <c r="K139" i="12" s="1"/>
  <c r="H84" i="12"/>
  <c r="H151" i="12" s="1"/>
  <c r="H155" i="12" s="1"/>
  <c r="H135" i="12" s="1"/>
  <c r="H136" i="12" s="1"/>
  <c r="H137" i="12" s="1"/>
  <c r="H142" i="12" s="1"/>
  <c r="O139" i="12"/>
  <c r="O141" i="12"/>
  <c r="O140" i="12"/>
  <c r="I141" i="12"/>
  <c r="I140" i="12"/>
  <c r="I139" i="12"/>
  <c r="M84" i="12"/>
  <c r="M151" i="12" s="1"/>
  <c r="M155" i="12" s="1"/>
  <c r="M135" i="12" s="1"/>
  <c r="M136" i="12" s="1"/>
  <c r="M137" i="12" s="1"/>
  <c r="M142" i="12" s="1"/>
  <c r="K140" i="12"/>
  <c r="P141" i="12"/>
  <c r="P140" i="12"/>
  <c r="P139" i="12"/>
  <c r="L84" i="12"/>
  <c r="L151" i="12" s="1"/>
  <c r="L155" i="12" s="1"/>
  <c r="L135" i="12" s="1"/>
  <c r="L136" i="12" s="1"/>
  <c r="L137" i="12" s="1"/>
  <c r="L142" i="12" s="1"/>
  <c r="J84" i="12"/>
  <c r="J151" i="12" s="1"/>
  <c r="J155" i="12" s="1"/>
  <c r="J135" i="12" s="1"/>
  <c r="J136" i="12" s="1"/>
  <c r="J137" i="12" s="1"/>
  <c r="J142" i="12" s="1"/>
  <c r="G84" i="12"/>
  <c r="G151" i="12" s="1"/>
  <c r="G155" i="12" s="1"/>
  <c r="G135" i="12" s="1"/>
  <c r="N141" i="12" l="1"/>
  <c r="N139" i="12"/>
  <c r="N140" i="12"/>
  <c r="I143" i="12"/>
  <c r="I144" i="12" s="1"/>
  <c r="I156" i="12" s="1"/>
  <c r="I157" i="12" s="1"/>
  <c r="I180" i="12" s="1"/>
  <c r="K141" i="12"/>
  <c r="K142" i="12"/>
  <c r="P143" i="12"/>
  <c r="P144" i="12" s="1"/>
  <c r="P156" i="12" s="1"/>
  <c r="P157" i="12" s="1"/>
  <c r="P180" i="12" s="1"/>
  <c r="H140" i="12"/>
  <c r="H141" i="12"/>
  <c r="H139" i="12"/>
  <c r="M139" i="12"/>
  <c r="M140" i="12"/>
  <c r="M141" i="12"/>
  <c r="N143" i="12"/>
  <c r="N144" i="12" s="1"/>
  <c r="N156" i="12" s="1"/>
  <c r="N157" i="12" s="1"/>
  <c r="N180" i="12" s="1"/>
  <c r="L141" i="12"/>
  <c r="L140" i="12"/>
  <c r="L139" i="12"/>
  <c r="J141" i="12"/>
  <c r="J140" i="12"/>
  <c r="J139" i="12"/>
  <c r="O143" i="12"/>
  <c r="O144" i="12" s="1"/>
  <c r="O156" i="12" s="1"/>
  <c r="O157" i="12" s="1"/>
  <c r="O180" i="12" s="1"/>
  <c r="G136" i="12"/>
  <c r="G137" i="12" s="1"/>
  <c r="G142" i="12" s="1"/>
  <c r="K143" i="12" l="1"/>
  <c r="K144" i="12" s="1"/>
  <c r="K156" i="12" s="1"/>
  <c r="K157" i="12" s="1"/>
  <c r="K180" i="12" s="1"/>
  <c r="I158" i="12"/>
  <c r="I159" i="12" s="1"/>
  <c r="I160" i="12"/>
  <c r="H143" i="12"/>
  <c r="H144" i="12" s="1"/>
  <c r="H156" i="12" s="1"/>
  <c r="H157" i="12" s="1"/>
  <c r="H180" i="12" s="1"/>
  <c r="J14" i="15" s="1"/>
  <c r="K14" i="15" s="1"/>
  <c r="L14" i="15" s="1"/>
  <c r="J20" i="15"/>
  <c r="K20" i="15" s="1"/>
  <c r="N181" i="12"/>
  <c r="N182" i="12" s="1"/>
  <c r="J17" i="15"/>
  <c r="K17" i="15" s="1"/>
  <c r="L17" i="15" s="1"/>
  <c r="K181" i="12"/>
  <c r="K182" i="12" s="1"/>
  <c r="P181" i="12"/>
  <c r="P182" i="12" s="1"/>
  <c r="J22" i="15"/>
  <c r="K22" i="15" s="1"/>
  <c r="L22" i="15" s="1"/>
  <c r="O181" i="12"/>
  <c r="O182" i="12" s="1"/>
  <c r="J21" i="15"/>
  <c r="K21" i="15" s="1"/>
  <c r="L21" i="15" s="1"/>
  <c r="I181" i="12"/>
  <c r="I182" i="12" s="1"/>
  <c r="J15" i="15"/>
  <c r="K15" i="15" s="1"/>
  <c r="L15" i="15" s="1"/>
  <c r="P158" i="12"/>
  <c r="P159" i="12" s="1"/>
  <c r="P160" i="12"/>
  <c r="L143" i="12"/>
  <c r="L144" i="12" s="1"/>
  <c r="L156" i="12" s="1"/>
  <c r="L157" i="12" s="1"/>
  <c r="L180" i="12" s="1"/>
  <c r="M143" i="12"/>
  <c r="M144" i="12" s="1"/>
  <c r="M156" i="12" s="1"/>
  <c r="M157" i="12" s="1"/>
  <c r="M180" i="12" s="1"/>
  <c r="J143" i="12"/>
  <c r="J144" i="12" s="1"/>
  <c r="J156" i="12" s="1"/>
  <c r="J157" i="12" s="1"/>
  <c r="J180" i="12" s="1"/>
  <c r="O158" i="12"/>
  <c r="O159" i="12" s="1"/>
  <c r="O160" i="12"/>
  <c r="N160" i="12"/>
  <c r="N158" i="12"/>
  <c r="N159" i="12" s="1"/>
  <c r="K158" i="12"/>
  <c r="K159" i="12" s="1"/>
  <c r="K160" i="12"/>
  <c r="G139" i="12"/>
  <c r="G141" i="12"/>
  <c r="G140" i="12"/>
  <c r="P22" i="15"/>
  <c r="H158" i="12" l="1"/>
  <c r="H159" i="12" s="1"/>
  <c r="H181" i="12"/>
  <c r="H182" i="12" s="1"/>
  <c r="H160" i="12"/>
  <c r="J181" i="12"/>
  <c r="J182" i="12" s="1"/>
  <c r="J16" i="15"/>
  <c r="K16" i="15" s="1"/>
  <c r="L16" i="15" s="1"/>
  <c r="P16" i="15" s="1"/>
  <c r="J19" i="15"/>
  <c r="K19" i="15" s="1"/>
  <c r="L19" i="15" s="1"/>
  <c r="M181" i="12"/>
  <c r="M182" i="12" s="1"/>
  <c r="L181" i="12"/>
  <c r="L182" i="12" s="1"/>
  <c r="J18" i="15"/>
  <c r="K18" i="15" s="1"/>
  <c r="L18" i="15" s="1"/>
  <c r="P18" i="15" s="1"/>
  <c r="L20" i="15"/>
  <c r="P20" i="15" s="1"/>
  <c r="M158" i="12"/>
  <c r="M159" i="12" s="1"/>
  <c r="J160" i="12"/>
  <c r="L160" i="12"/>
  <c r="M160" i="12"/>
  <c r="L158" i="12"/>
  <c r="L159" i="12" s="1"/>
  <c r="J158" i="12"/>
  <c r="J159" i="12" s="1"/>
  <c r="P14" i="15"/>
  <c r="P17" i="15"/>
  <c r="P21" i="15" l="1"/>
  <c r="P15" i="15"/>
  <c r="P19" i="15"/>
  <c r="G143" i="12" l="1"/>
  <c r="G144" i="12" s="1"/>
  <c r="G156" i="12" s="1"/>
  <c r="G157" i="12" s="1"/>
  <c r="G180" i="12" l="1"/>
  <c r="Q157" i="12"/>
  <c r="G160" i="12"/>
  <c r="G158" i="12"/>
  <c r="G181" i="12" l="1"/>
  <c r="G182" i="12" s="1"/>
  <c r="P183" i="12" s="1"/>
  <c r="J13" i="15"/>
  <c r="J23" i="15" s="1"/>
  <c r="G159" i="12"/>
  <c r="Q158" i="12"/>
  <c r="K13" i="15"/>
  <c r="L13" i="15" l="1"/>
  <c r="L23" i="15" s="1"/>
  <c r="K23" i="15"/>
  <c r="P161" i="12"/>
  <c r="Q159" i="12"/>
  <c r="G174" i="18" l="1"/>
  <c r="G176" i="18" s="1"/>
  <c r="G177" i="18" l="1"/>
  <c r="G179" i="18"/>
  <c r="M13" i="15" l="1"/>
  <c r="G180" i="18"/>
  <c r="G181" i="18" s="1"/>
  <c r="P182" i="18" s="1"/>
  <c r="M23" i="15" l="1"/>
  <c r="N13" i="15"/>
  <c r="N23" i="15" l="1"/>
  <c r="O13" i="15"/>
  <c r="P13" i="15" l="1"/>
  <c r="O23" i="15"/>
  <c r="P23" i="15" l="1"/>
</calcChain>
</file>

<file path=xl/sharedStrings.xml><?xml version="1.0" encoding="utf-8"?>
<sst xmlns="http://schemas.openxmlformats.org/spreadsheetml/2006/main" count="996" uniqueCount="199">
  <si>
    <t>Objeto da Contratação
(Descrição, Métrica e Quantidade)</t>
  </si>
  <si>
    <t>A</t>
  </si>
  <si>
    <t>B</t>
  </si>
  <si>
    <t>C</t>
  </si>
  <si>
    <t>D</t>
  </si>
  <si>
    <t>E</t>
  </si>
  <si>
    <t>F</t>
  </si>
  <si>
    <t>G</t>
  </si>
  <si>
    <t>Grupo</t>
  </si>
  <si>
    <t>Item</t>
  </si>
  <si>
    <t>VALOR TOTAL ESTIMADO R$</t>
  </si>
  <si>
    <t>Gerente de Projetos</t>
  </si>
  <si>
    <t>H</t>
  </si>
  <si>
    <t>Objeto: Contratação de serviços técnicos especializados de apoio à governança e gestão de TIC, a serem executados com regime de dedicação exclusiva de mão de obra.</t>
  </si>
  <si>
    <t>-</t>
  </si>
  <si>
    <t>POSTOS DE TRABALHO</t>
  </si>
  <si>
    <t xml:space="preserve">Data de apresentação da proposta (dia/mês/ano) </t>
  </si>
  <si>
    <t xml:space="preserve">Município/UF </t>
  </si>
  <si>
    <t>Brasília/DF</t>
  </si>
  <si>
    <t>Cargo</t>
  </si>
  <si>
    <t>Analista em Gestão de Projetos</t>
  </si>
  <si>
    <t xml:space="preserve">Ano do Acordo, Convenção ou Dissídio Coletivo  </t>
  </si>
  <si>
    <t>Unidade de medida</t>
  </si>
  <si>
    <t>Posto</t>
  </si>
  <si>
    <t>Quantidade Total à Contratar (em função da unidade de medida)</t>
  </si>
  <si>
    <t>Carga horária</t>
  </si>
  <si>
    <t>Classificação Brasileira de Ocupações (CBO)</t>
  </si>
  <si>
    <t>Salário Normativo da Categoria Profissional</t>
  </si>
  <si>
    <t>Categoria profissional (vinculada à execução contratual)</t>
  </si>
  <si>
    <t>Data base da categoria (dia/mês/ano)</t>
  </si>
  <si>
    <t> MÓDULO 1: COMPOSIÇÃO DA REMUNERAÇÃO MENSAL DO EMPREGADO</t>
  </si>
  <si>
    <t>Composição da Remuneração</t>
  </si>
  <si>
    <t>%</t>
  </si>
  <si>
    <t>Valor (R$)</t>
  </si>
  <si>
    <t>Salário Base</t>
  </si>
  <si>
    <t>Adicional  de Insalubridade / Periculosidade</t>
  </si>
  <si>
    <t>Adicional Noturno</t>
  </si>
  <si>
    <t>Adicional de Hora Noturna Reduzida</t>
  </si>
  <si>
    <t xml:space="preserve">Outros (especificar)                                                                                              </t>
  </si>
  <si>
    <t>Total da Remuneração</t>
  </si>
  <si>
    <t>MÓDULO 2:   ENCARGOS E BENEFÍCIOS ANUAIS, MENSAIS E DIÁRIOS</t>
  </si>
  <si>
    <t>Submódulo 2.1 - 13º (décimo teceiro) Salário, Férias e Adicional de Férias</t>
  </si>
  <si>
    <t>2.1</t>
  </si>
  <si>
    <t>13º (décimo teceiro) Salário, Férias e Adicional de Férias</t>
  </si>
  <si>
    <t>Percentual (%)</t>
  </si>
  <si>
    <t>13º (décimo terceiro) Salário</t>
  </si>
  <si>
    <t>Férias e Adicional de Férias</t>
  </si>
  <si>
    <t>Subtotal</t>
  </si>
  <si>
    <t>Incidência do submódulo 2.2 sobre o submódulo 2.1</t>
  </si>
  <si>
    <t>Total do Submódulo 2.1</t>
  </si>
  <si>
    <t>Nota 1 - Como a planilha de custos e formação de preços é calculada mensalmente, provisiona-se proporcionalmente 1/12 (um doze avos) dos valores referentes a gratificação natalina, férias e adicional de férias.</t>
  </si>
  <si>
    <t>Nota 2 - O adicional de férias contido no Submódulo 2.1 corresponde a 1/3 (um terço) da remuneração que por sua vez é divido por 12 (doze) conforme Nota 1 acima</t>
  </si>
  <si>
    <t>Nota 3 - Levando em consideração a vigência contratual prevista no art. 57 da Lei nº 8.666, de 23 de junho de 1993, a rubrica férias tem como objetivo principal suprir a necessidade do pagamento das férias remuneradas ao final do contrato de 12 meses. Esta rubrica, quando da prorrogação contratual, torna-se custo não renovável.</t>
  </si>
  <si>
    <t>Submódulo 2.2 - Encargos Previdenciários (GPS), Fundo de Garantia por Tempo de Serviço (FGTS) e outras contribuições</t>
  </si>
  <si>
    <t>2.2</t>
  </si>
  <si>
    <t>GPS, FGTS e outras contribuições</t>
  </si>
  <si>
    <t>INSS (Art. 22, Inciso I da Lei 8.212/91)</t>
  </si>
  <si>
    <t>Salário Educação (Art. 3, Inciso I do Decreto 87.043/82)</t>
  </si>
  <si>
    <t>Riscos Ambientais de Trabalho (Decreto 6.042/2007 e Lei 10.666/2023)
Fonte: CCT2024/2024 DF000012/2024</t>
  </si>
  <si>
    <t>SESC ou SESI (Decreto 61.836/67)</t>
  </si>
  <si>
    <t>SENAI ou SENAC (Decreto 61.843/67)</t>
  </si>
  <si>
    <t>SEBRAE (Decreto 99.570/90)</t>
  </si>
  <si>
    <t>INCRA (Lei 7.787 de 30/06/89 e DL 1.146/70)</t>
  </si>
  <si>
    <t>FGTS (Art. 15 da Lei 8.036/90 e Art 7º, Inciso III da CF/88)</t>
  </si>
  <si>
    <t>Total</t>
  </si>
  <si>
    <t>Nota 1 - Esses percentuais incidem sobre o Módulo 1 e o Submódulo 2.1.</t>
  </si>
  <si>
    <t>Submódulo 2.3 - Benefícios Mensais e Diários</t>
  </si>
  <si>
    <t>% Desc.</t>
  </si>
  <si>
    <t>Dias</t>
  </si>
  <si>
    <t>Qtd.</t>
  </si>
  <si>
    <t>Valor Unit.</t>
  </si>
  <si>
    <t>2.3</t>
  </si>
  <si>
    <t>Benefícios Mensais e Diários</t>
  </si>
  <si>
    <t>Auxílio Transporte - 44h</t>
  </si>
  <si>
    <t>Auxílio Refeição/Alimentação</t>
  </si>
  <si>
    <t xml:space="preserve">Assistência Médica e Familiar </t>
  </si>
  <si>
    <t xml:space="preserve">Assistência Odontológica </t>
  </si>
  <si>
    <t xml:space="preserve">Auxílio creche </t>
  </si>
  <si>
    <t>Seguro de Vida e Assistência Funeral</t>
  </si>
  <si>
    <t>Outros</t>
  </si>
  <si>
    <t>Nota 1 - O valor informado deverá ser o custo real do benefício (descontado o valor eventualmente pago pelo empregado).</t>
  </si>
  <si>
    <t>Nota 2 - Observar a previsão dos benefícios contidos em Acordos, Convenções e Dissídios Coletivos de Trabalho e atentar-se ao disposto no art. 6º desta Instrução Normativa.</t>
  </si>
  <si>
    <t>Nota 3 - "Conforme previsto no Módulo 4, onde devem ser provisionados todos os direitos que este repositor possui: remuneração, encargos, benefícios, e inclusive, provisão de férias proporcionais ao período em que ficou à disposição da Administração para a cobertura do empregado residente, afastado por quaisquer dos motivos previstos em Lei." (Conforme perguntas e respostas - https://www.gov.br/compras/pt-br/acesso-a-informacao/perguntas-frequentes/instrucao-normativa-de-servicos-in-no-5-de-2017)</t>
  </si>
  <si>
    <t>QUADRO-RESUMO DO MÓDULO 2 - ENCARGOS E BENEFÍCIOS ANUAIS, MENSAIS E DIÁRIOS</t>
  </si>
  <si>
    <t>Encargos e Benefícios Anuais, Mensais e Diários</t>
  </si>
  <si>
    <t>13º (décimo terceiro) Salário, Férias e Adicional de Férias</t>
  </si>
  <si>
    <t>MÓDULO 3 - PROVISÃO PARA RESCISÃO</t>
  </si>
  <si>
    <t>Provisão para Rescisão</t>
  </si>
  <si>
    <t>Aviso Prévio Indenizado (Art. 487 CLT e Inciso XXI do Art. 7° CF/88)</t>
  </si>
  <si>
    <t>Incidência do FGTS sobre o Aviso Prévio Indenizado (8% x 0,46%)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</si>
  <si>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</si>
  <si>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</si>
  <si>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</si>
  <si>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</si>
  <si>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Nota 1 - Conforme entendimento do TCU no Acórdão nº 1.186/2017 - Plenário, a Administração "deve estabelecer na minuta do contrato que a parcela mensal a título de aviso prévio trabalhado será no percentual máximo de 1,94% no primeiro ano, e, em caso de prorrogação do contrato, o percentual máximo dessa parcela será de 0,194% a cada ano de prorrogação, a ser incluído por ocasião da formulação do aditivo da prorrogação do contrato, conforme a Lei 12.506/2011" (Enunciado do Boletim de Jurisprudência nº 176/2017).</t>
  </si>
  <si>
    <t>Nota 2 - Aviso Prévio Indenizado e Aviso Prévio Trabalhado conforme estipulado nos Acórdãos n. 1904/2007-Plenário, n. 3006/2010-Plenário e n. 11186/2017 - Plenário</t>
  </si>
  <si>
    <t>MÓDULO 4 - CUSTO DE REPOSICÃO DO PROFISSIONAL AUSENTE</t>
  </si>
  <si>
    <t xml:space="preserve">Submódulo 4.1 - Substituto nas Ausências Legais </t>
  </si>
  <si>
    <t>4.1</t>
  </si>
  <si>
    <t xml:space="preserve">Substituto nas Ausências Legais </t>
  </si>
  <si>
    <t>Férias (já contemplado no submódulo 2.1, letra B)</t>
  </si>
  <si>
    <t xml:space="preserve">Ausências Legais </t>
  </si>
  <si>
    <t>Licença paternidade/maternidade</t>
  </si>
  <si>
    <t>Acidente de trabalho</t>
  </si>
  <si>
    <t>Ausência por doenças</t>
  </si>
  <si>
    <t>Outras ausências (especificar)</t>
  </si>
  <si>
    <t>Nota 1 - Os itens que contemplam o módulo 4 se referem ao custo dos dias trabalhados pelo repositor/substituto, quando o empregado alocado na prestação de serviço estiver ausente, conforme as previsões estabelecidas na legislação.</t>
  </si>
  <si>
    <t>Nota 2 - As alíneas “A” a “F” referem-se somente ao custo que será pago ao repositor pelos dias trabalhados quando da necessidade de substituir a mão de obra alocada na prestação do serviço.</t>
  </si>
  <si>
    <t>Nota 3 - Percentuais dos itens B, C, D e E provenientes do Manual de Preenchimento de Planilhas do STJ.</t>
  </si>
  <si>
    <t xml:space="preserve">Submódulo 4.2 - Substituto na Intrajornada </t>
  </si>
  <si>
    <t>4.2</t>
  </si>
  <si>
    <t xml:space="preserve">Substituto na Intrajornada </t>
  </si>
  <si>
    <t>Substituto na cobertura de Intervalo para repouso ou alimentação</t>
  </si>
  <si>
    <t>Nota 1 - Quando houver a necessidade de reposição de um empregado durante sua ausência nos casos de intervalo para repouso ou alimentação deve-se contemplar o Submódulo 4.2.</t>
  </si>
  <si>
    <t>QUADRO-RESUMO DO MÓDULO 4 - CUSTO DE REPOSIÇÃO DO PROFISSIONAL AUSENTE</t>
  </si>
  <si>
    <t>Custo de Reposição do Profissional Ausente</t>
  </si>
  <si>
    <t>MÓDULO 5 - INSUMOS DIVERSOS</t>
  </si>
  <si>
    <t>Insumos Diversos</t>
  </si>
  <si>
    <t xml:space="preserve">Uniformes </t>
  </si>
  <si>
    <t>EPI</t>
  </si>
  <si>
    <t xml:space="preserve">Equipamentos/ferramentas </t>
  </si>
  <si>
    <t xml:space="preserve">Outros </t>
  </si>
  <si>
    <t>Nota 1 - Valores mensais por empregado e estimados. Atualização após pesquisa completa de materiais e uniformes</t>
  </si>
  <si>
    <t>MÓDULO 6 - CUSTOS INDIRETOS, TRIBUTOS E LUCRO</t>
  </si>
  <si>
    <t>Custos Indiretos, Tributos e Lucro</t>
  </si>
  <si>
    <t>Custos Indiretos</t>
  </si>
  <si>
    <t>Subtotal (A+B)</t>
  </si>
  <si>
    <t>Tributos</t>
  </si>
  <si>
    <t>C.1. Tributo Federal - PIS</t>
  </si>
  <si>
    <t>C.2. Tributos Federais - COFINS</t>
  </si>
  <si>
    <t>C.3. Tributo Estadual  - ISS (alíquota máxima)</t>
  </si>
  <si>
    <t>C.4. CPRB</t>
  </si>
  <si>
    <t>Subtotal (C)</t>
  </si>
  <si>
    <t>Nota 1 - Custos Indiretos, Tributos e Lucro por empregado</t>
  </si>
  <si>
    <t>Nota 2 - O valor referente a tributos é obtido aplicando-se o percentual sobre o valor do faturamento.</t>
  </si>
  <si>
    <t>2. QUADRO-RESUMO DO CUSTO POR EMPREGADO</t>
  </si>
  <si>
    <t>Mão-de-obra vinculada à execução contratual (valor por empregado)</t>
  </si>
  <si>
    <t>Módulo 1 – Composição da Remuneração</t>
  </si>
  <si>
    <t>Módulo 2 – Encargos e Benefícios Anuais, Mensais e Diários</t>
  </si>
  <si>
    <t>Módulo 3 – Provisão para Rescisão</t>
  </si>
  <si>
    <t>Módulo 4 – Custo de Reposição do Profissional Ausente</t>
  </si>
  <si>
    <t>Módulo 5 - Insumos Diversos</t>
  </si>
  <si>
    <t>Subtotal (A + B +C+ D+E)</t>
  </si>
  <si>
    <t>Módulo 6 – Custos Indiretos, Tributos e Lucro</t>
  </si>
  <si>
    <t>Valor Mensal Estimado por Posto</t>
  </si>
  <si>
    <t>Valor Mensal Estimado por Cargo</t>
  </si>
  <si>
    <t>Fator K</t>
  </si>
  <si>
    <t>Especialista em Gestão e Governança de TIC</t>
  </si>
  <si>
    <t>Analista em Gestão e Governança de TIC</t>
  </si>
  <si>
    <t>Especialista em Planejamento Estratégico de TIC</t>
  </si>
  <si>
    <t>Analista em Planejamento Estratégico de TIC</t>
  </si>
  <si>
    <t>Especialista em Processos de TIC</t>
  </si>
  <si>
    <t>Analista em Processos de TIC</t>
  </si>
  <si>
    <t>Especialista em Gestão e Contratações de TIC</t>
  </si>
  <si>
    <t>Analista em Gestão e Contratações de TIC</t>
  </si>
  <si>
    <t>Posto de Trabalho</t>
  </si>
  <si>
    <t>Pleno</t>
  </si>
  <si>
    <t>Sênior</t>
  </si>
  <si>
    <t>Analista em Gestão de Projetos de TIC</t>
  </si>
  <si>
    <t>Senioridade</t>
  </si>
  <si>
    <t>PLANILHA SIMPLIFICADA PARA ESTIMATIVA DO VALOR DO SERVIÇO</t>
  </si>
  <si>
    <t>CATSER</t>
  </si>
  <si>
    <t>Descrição
(Perfil Profissional)</t>
  </si>
  <si>
    <t>Quantidade
(A)</t>
  </si>
  <si>
    <t>Salário de Referência
(B)</t>
  </si>
  <si>
    <t xml:space="preserve">Custo Unitário Mensal do Perfil
(C) </t>
  </si>
  <si>
    <t>Unidade de Medida</t>
  </si>
  <si>
    <t>Valor para 5 meses (Agosto 2026 - Dezembro 2026)</t>
  </si>
  <si>
    <t>Planilha de Custos e Formação de Preços - 2026</t>
  </si>
  <si>
    <t>Planilha de Custos e Formação de Preços - 2027</t>
  </si>
  <si>
    <r>
      <t>N</t>
    </r>
    <r>
      <rPr>
        <strike/>
        <sz val="10"/>
        <color theme="1"/>
        <rFont val="Aptos Narrow"/>
        <family val="2"/>
        <scheme val="minor"/>
      </rPr>
      <t>º</t>
    </r>
    <r>
      <rPr>
        <sz val="10"/>
        <color theme="1"/>
        <rFont val="Aptos Narrow"/>
        <family val="2"/>
        <scheme val="minor"/>
      </rPr>
      <t xml:space="preserve"> de meses de execução contratual - Janeiro 2027 - Julho 2027 (meses)</t>
    </r>
  </si>
  <si>
    <r>
      <t>N</t>
    </r>
    <r>
      <rPr>
        <strike/>
        <sz val="10"/>
        <color theme="1"/>
        <rFont val="Aptos Narrow"/>
        <family val="2"/>
        <scheme val="minor"/>
      </rPr>
      <t>º</t>
    </r>
    <r>
      <rPr>
        <sz val="10"/>
        <color theme="1"/>
        <rFont val="Aptos Narrow"/>
        <family val="2"/>
        <scheme val="minor"/>
      </rPr>
      <t xml:space="preserve"> de meses de execução contratual - Agosto 2026 - Dezembro 2026 (meses)</t>
    </r>
  </si>
  <si>
    <t>Valor para 5 meses (Janeiro 2027 - Julho 2027)</t>
  </si>
  <si>
    <t>Valor Total</t>
  </si>
  <si>
    <t>Agosto 2026 - Dezembro 2026 (5 meses)</t>
  </si>
  <si>
    <t>Janeiro 2027 - Julho 2027 (7 meses)</t>
  </si>
  <si>
    <t>Lucro</t>
  </si>
  <si>
    <t>3. REEMBOLSO CRECHE</t>
  </si>
  <si>
    <t>Valor do CITL</t>
  </si>
  <si>
    <t>C.3. Tributo Estadual  - ISS</t>
  </si>
  <si>
    <t>Valor Mensal do Reembolso Creche por Mês</t>
  </si>
  <si>
    <t>Valor Anual do Reembolso Creche</t>
  </si>
  <si>
    <r>
      <rPr>
        <sz val="10"/>
        <rFont val="Aptos Narrow"/>
        <family val="2"/>
        <scheme val="minor"/>
      </rPr>
      <t xml:space="preserve">Processo SEI n° </t>
    </r>
    <r>
      <rPr>
        <u/>
        <sz val="10"/>
        <color theme="10"/>
        <rFont val="Aptos Narrow"/>
        <family val="2"/>
        <scheme val="minor"/>
      </rPr>
      <t xml:space="preserve">50000.000923/2026-87 </t>
    </r>
  </si>
  <si>
    <r>
      <rPr>
        <sz val="10"/>
        <rFont val="Aptos Narrow"/>
        <family val="2"/>
        <scheme val="minor"/>
      </rPr>
      <t xml:space="preserve">DFD nº </t>
    </r>
    <r>
      <rPr>
        <u/>
        <sz val="10"/>
        <color theme="10"/>
        <rFont val="Aptos Narrow"/>
        <family val="2"/>
        <scheme val="minor"/>
      </rPr>
      <t>1/2026</t>
    </r>
  </si>
  <si>
    <r>
      <rPr>
        <sz val="10"/>
        <rFont val="Aptos Narrow"/>
        <family val="2"/>
        <scheme val="minor"/>
      </rPr>
      <t xml:space="preserve">Inclusão PCA 2026: </t>
    </r>
    <r>
      <rPr>
        <u/>
        <sz val="10"/>
        <color theme="10"/>
        <rFont val="Aptos Narrow"/>
        <family val="2"/>
        <scheme val="minor"/>
      </rPr>
      <t>50000.000052/2026-00</t>
    </r>
  </si>
  <si>
    <r>
      <rPr>
        <sz val="10"/>
        <rFont val="Aptos Narrow"/>
        <family val="2"/>
        <scheme val="minor"/>
      </rPr>
      <t>DFD nº</t>
    </r>
    <r>
      <rPr>
        <sz val="10"/>
        <color theme="10"/>
        <rFont val="Aptos Narrow"/>
        <family val="2"/>
        <scheme val="minor"/>
      </rPr>
      <t xml:space="preserve"> </t>
    </r>
    <r>
      <rPr>
        <u/>
        <sz val="10"/>
        <color theme="10"/>
        <rFont val="Aptos Narrow"/>
        <family val="2"/>
        <scheme val="minor"/>
      </rPr>
      <t>1/2026</t>
    </r>
  </si>
  <si>
    <t>Valor do Reembolso Creche (20% x 526,64) -&gt;</t>
  </si>
  <si>
    <t>Valor Total Anual Sem Reembolso Creche -&gt;</t>
  </si>
  <si>
    <t>CCT 2025/2026 - SINDPD-DF</t>
  </si>
  <si>
    <t>Valor para 7 meses (Janeiro 2027 - Julho 2027)</t>
  </si>
  <si>
    <t>Valor Total Anual - 2027</t>
  </si>
  <si>
    <t>Valor Total Anual - 2026</t>
  </si>
  <si>
    <t>Custo Total Mensal do Perfil
[A x C] = D</t>
  </si>
  <si>
    <t>Custo Unitário Mensal do Perfil
F</t>
  </si>
  <si>
    <t>Custo Total Mensal do Perfil 
[A x F] = G</t>
  </si>
  <si>
    <t>Custo Total 2027
(7 meses)
[G x 7 meses] = H</t>
  </si>
  <si>
    <t>Custo Total 2026
(5 meses) 
[D x 5 meses] = E</t>
  </si>
  <si>
    <t>Custo Total Contratação
(12 meses)
[E + H] = I</t>
  </si>
  <si>
    <t>Custo Unitário Anual do Posto
[A / I] =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</si>
</sst>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%"/>
    <numFmt numFmtId="166" formatCode="#,##0.00_ ;\-#,##0.00\ "/>
    <numFmt numFmtId="167" formatCode="0.00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2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Aptos Narrow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u/>
      <sz val="10"/>
      <color theme="10"/>
      <name val="Aptos Narrow"/>
      <family val="2"/>
      <scheme val="minor"/>
    </font>
    <font>
      <sz val="10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298">
    <xf numFmtId="0" fontId="0" fillId="0" borderId="0" xfId="0"/>
    <xf numFmtId="0" fontId="5" fillId="0" borderId="0" xfId="3" applyFont="1"/>
    <xf numFmtId="0" fontId="5" fillId="2" borderId="5" xfId="3" applyFont="1" applyFill="1" applyBorder="1" applyAlignment="1">
      <alignment vertical="center" wrapText="1"/>
    </xf>
    <xf numFmtId="0" fontId="5" fillId="0" borderId="5" xfId="3" applyFont="1" applyBorder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4" fillId="0" borderId="0" xfId="3" applyFont="1"/>
    <xf numFmtId="0" fontId="5" fillId="5" borderId="5" xfId="3" applyFont="1" applyFill="1" applyBorder="1"/>
    <xf numFmtId="0" fontId="4" fillId="0" borderId="5" xfId="3" applyFont="1" applyBorder="1" applyAlignment="1">
      <alignment horizontal="center" vertical="center" wrapText="1"/>
    </xf>
    <xf numFmtId="9" fontId="5" fillId="0" borderId="5" xfId="3" applyNumberFormat="1" applyFont="1" applyBorder="1" applyAlignment="1">
      <alignment horizontal="center" vertical="center" wrapText="1"/>
    </xf>
    <xf numFmtId="44" fontId="5" fillId="0" borderId="5" xfId="2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horizontal="center" vertical="center" wrapText="1"/>
    </xf>
    <xf numFmtId="9" fontId="9" fillId="0" borderId="5" xfId="3" applyNumberFormat="1" applyFont="1" applyBorder="1" applyAlignment="1">
      <alignment horizontal="center" vertical="center" wrapText="1"/>
    </xf>
    <xf numFmtId="4" fontId="9" fillId="0" borderId="5" xfId="3" applyNumberFormat="1" applyFont="1" applyBorder="1" applyAlignment="1">
      <alignment horizontal="center" vertical="center" wrapText="1"/>
    </xf>
    <xf numFmtId="4" fontId="9" fillId="2" borderId="5" xfId="3" applyNumberFormat="1" applyFont="1" applyFill="1" applyBorder="1" applyAlignment="1">
      <alignment horizontal="center" vertical="center" wrapText="1"/>
    </xf>
    <xf numFmtId="10" fontId="5" fillId="0" borderId="5" xfId="3" applyNumberFormat="1" applyFont="1" applyBorder="1" applyAlignment="1">
      <alignment horizontal="center" vertical="center" wrapText="1"/>
    </xf>
    <xf numFmtId="4" fontId="5" fillId="0" borderId="5" xfId="3" applyNumberFormat="1" applyFont="1" applyBorder="1" applyAlignment="1">
      <alignment horizontal="center" vertical="center" wrapText="1"/>
    </xf>
    <xf numFmtId="4" fontId="5" fillId="2" borderId="5" xfId="3" applyNumberFormat="1" applyFont="1" applyFill="1" applyBorder="1" applyAlignment="1">
      <alignment horizontal="center" vertical="center" wrapText="1"/>
    </xf>
    <xf numFmtId="44" fontId="5" fillId="5" borderId="5" xfId="2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vertical="center" wrapText="1"/>
    </xf>
    <xf numFmtId="0" fontId="4" fillId="0" borderId="5" xfId="3" applyFont="1" applyBorder="1" applyAlignment="1">
      <alignment vertical="center" wrapText="1"/>
    </xf>
    <xf numFmtId="10" fontId="4" fillId="2" borderId="5" xfId="3" applyNumberFormat="1" applyFont="1" applyFill="1" applyBorder="1" applyAlignment="1">
      <alignment horizontal="center" vertical="center" wrapText="1"/>
    </xf>
    <xf numFmtId="10" fontId="5" fillId="2" borderId="5" xfId="3" applyNumberFormat="1" applyFont="1" applyFill="1" applyBorder="1" applyAlignment="1">
      <alignment horizontal="center" vertical="center" wrapText="1"/>
    </xf>
    <xf numFmtId="0" fontId="5" fillId="0" borderId="5" xfId="3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10" fontId="5" fillId="0" borderId="5" xfId="0" applyNumberFormat="1" applyFont="1" applyBorder="1" applyAlignment="1">
      <alignment horizontal="center" vertical="center" wrapText="1"/>
    </xf>
    <xf numFmtId="10" fontId="5" fillId="5" borderId="5" xfId="0" applyNumberFormat="1" applyFont="1" applyFill="1" applyBorder="1" applyAlignment="1">
      <alignment horizontal="center" vertical="center" wrapText="1"/>
    </xf>
    <xf numFmtId="0" fontId="9" fillId="0" borderId="0" xfId="3" applyFont="1"/>
    <xf numFmtId="0" fontId="5" fillId="2" borderId="6" xfId="3" applyFont="1" applyFill="1" applyBorder="1" applyAlignment="1">
      <alignment horizontal="left" vertical="center" wrapText="1"/>
    </xf>
    <xf numFmtId="0" fontId="5" fillId="2" borderId="7" xfId="3" applyFont="1" applyFill="1" applyBorder="1" applyAlignment="1">
      <alignment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0" borderId="7" xfId="3" applyFont="1" applyBorder="1" applyAlignment="1">
      <alignment vertical="center" wrapText="1"/>
    </xf>
    <xf numFmtId="10" fontId="9" fillId="2" borderId="5" xfId="3" applyNumberFormat="1" applyFont="1" applyFill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10" fontId="9" fillId="0" borderId="5" xfId="3" applyNumberFormat="1" applyFont="1" applyBorder="1" applyAlignment="1">
      <alignment horizontal="center" vertical="center" wrapText="1"/>
    </xf>
    <xf numFmtId="44" fontId="9" fillId="0" borderId="5" xfId="2" applyFont="1" applyFill="1" applyBorder="1" applyAlignment="1">
      <alignment horizontal="center" vertical="center" wrapText="1"/>
    </xf>
    <xf numFmtId="10" fontId="5" fillId="5" borderId="5" xfId="3" applyNumberFormat="1" applyFont="1" applyFill="1" applyBorder="1" applyAlignment="1">
      <alignment horizontal="center" vertical="center" wrapText="1"/>
    </xf>
    <xf numFmtId="0" fontId="8" fillId="5" borderId="11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vertical="center" wrapText="1"/>
    </xf>
    <xf numFmtId="0" fontId="9" fillId="0" borderId="6" xfId="3" applyFont="1" applyBorder="1" applyAlignment="1">
      <alignment vertical="center" wrapText="1"/>
    </xf>
    <xf numFmtId="44" fontId="9" fillId="0" borderId="5" xfId="2" applyFont="1" applyFill="1" applyBorder="1" applyAlignment="1">
      <alignment vertical="center" wrapText="1"/>
    </xf>
    <xf numFmtId="9" fontId="9" fillId="0" borderId="8" xfId="4" applyFont="1" applyFill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44" fontId="9" fillId="0" borderId="5" xfId="2" applyFont="1" applyFill="1" applyBorder="1" applyAlignment="1">
      <alignment horizontal="center" vertical="center"/>
    </xf>
    <xf numFmtId="0" fontId="9" fillId="0" borderId="7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44" fontId="5" fillId="5" borderId="5" xfId="2" applyFont="1" applyFill="1" applyBorder="1" applyAlignment="1">
      <alignment vertical="center" wrapText="1"/>
    </xf>
    <xf numFmtId="0" fontId="5" fillId="0" borderId="5" xfId="3" applyFont="1" applyBorder="1"/>
    <xf numFmtId="0" fontId="5" fillId="0" borderId="0" xfId="3" applyFont="1" applyAlignment="1">
      <alignment vertical="center"/>
    </xf>
    <xf numFmtId="0" fontId="5" fillId="5" borderId="5" xfId="3" applyFont="1" applyFill="1" applyBorder="1" applyAlignment="1">
      <alignment vertical="top" wrapText="1"/>
    </xf>
    <xf numFmtId="0" fontId="5" fillId="0" borderId="0" xfId="3" applyFont="1" applyAlignment="1">
      <alignment vertical="top" wrapText="1"/>
    </xf>
    <xf numFmtId="0" fontId="5" fillId="2" borderId="6" xfId="3" applyFont="1" applyFill="1" applyBorder="1" applyAlignment="1">
      <alignment horizontal="center" vertical="center" wrapText="1"/>
    </xf>
    <xf numFmtId="10" fontId="4" fillId="0" borderId="5" xfId="3" applyNumberFormat="1" applyFont="1" applyBorder="1" applyAlignment="1">
      <alignment horizontal="center" vertical="center" wrapText="1"/>
    </xf>
    <xf numFmtId="10" fontId="9" fillId="0" borderId="5" xfId="4" applyNumberFormat="1" applyFont="1" applyFill="1" applyBorder="1" applyAlignment="1">
      <alignment horizontal="center" vertical="center" wrapText="1"/>
    </xf>
    <xf numFmtId="10" fontId="9" fillId="5" borderId="5" xfId="3" applyNumberFormat="1" applyFont="1" applyFill="1" applyBorder="1" applyAlignment="1">
      <alignment horizontal="center" vertical="center" wrapText="1"/>
    </xf>
    <xf numFmtId="44" fontId="9" fillId="5" borderId="5" xfId="2" applyFont="1" applyFill="1" applyBorder="1" applyAlignment="1">
      <alignment horizontal="center" vertical="center" wrapText="1"/>
    </xf>
    <xf numFmtId="0" fontId="5" fillId="0" borderId="0" xfId="3" applyFont="1" applyAlignment="1">
      <alignment horizontal="left" vertical="top" wrapText="1"/>
    </xf>
    <xf numFmtId="44" fontId="9" fillId="2" borderId="5" xfId="2" applyFont="1" applyFill="1" applyBorder="1" applyAlignment="1">
      <alignment horizontal="center" vertical="center" wrapText="1"/>
    </xf>
    <xf numFmtId="0" fontId="5" fillId="5" borderId="5" xfId="3" applyFont="1" applyFill="1" applyBorder="1" applyAlignment="1">
      <alignment wrapText="1"/>
    </xf>
    <xf numFmtId="4" fontId="5" fillId="5" borderId="5" xfId="3" applyNumberFormat="1" applyFont="1" applyFill="1" applyBorder="1" applyAlignment="1">
      <alignment horizontal="center" vertical="center" wrapText="1"/>
    </xf>
    <xf numFmtId="165" fontId="9" fillId="0" borderId="5" xfId="4" applyNumberFormat="1" applyFont="1" applyFill="1" applyBorder="1" applyAlignment="1">
      <alignment horizontal="center" vertical="center" wrapText="1"/>
    </xf>
    <xf numFmtId="44" fontId="5" fillId="0" borderId="5" xfId="2" applyFont="1" applyFill="1" applyBorder="1" applyAlignment="1">
      <alignment vertical="center" wrapText="1"/>
    </xf>
    <xf numFmtId="44" fontId="4" fillId="0" borderId="5" xfId="2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9" fillId="0" borderId="5" xfId="3" applyFont="1" applyBorder="1"/>
    <xf numFmtId="44" fontId="10" fillId="2" borderId="5" xfId="2" applyFont="1" applyFill="1" applyBorder="1" applyAlignment="1">
      <alignment horizontal="center" vertical="center" wrapText="1"/>
    </xf>
    <xf numFmtId="44" fontId="9" fillId="0" borderId="5" xfId="2" applyFont="1" applyBorder="1" applyAlignment="1">
      <alignment horizontal="center" vertical="center" wrapText="1"/>
    </xf>
    <xf numFmtId="4" fontId="4" fillId="0" borderId="5" xfId="3" applyNumberFormat="1" applyFont="1" applyBorder="1" applyAlignment="1">
      <alignment horizontal="center" wrapText="1"/>
    </xf>
    <xf numFmtId="4" fontId="4" fillId="2" borderId="5" xfId="3" applyNumberFormat="1" applyFont="1" applyFill="1" applyBorder="1" applyAlignment="1">
      <alignment horizontal="center" vertical="center" wrapText="1"/>
    </xf>
    <xf numFmtId="4" fontId="4" fillId="2" borderId="5" xfId="3" applyNumberFormat="1" applyFont="1" applyFill="1" applyBorder="1" applyAlignment="1">
      <alignment horizontal="center" wrapText="1"/>
    </xf>
    <xf numFmtId="44" fontId="9" fillId="0" borderId="5" xfId="2" applyFont="1" applyFill="1" applyBorder="1" applyAlignment="1">
      <alignment horizontal="right" wrapText="1"/>
    </xf>
    <xf numFmtId="0" fontId="9" fillId="0" borderId="5" xfId="3" applyFont="1" applyBorder="1" applyAlignment="1">
      <alignment wrapText="1"/>
    </xf>
    <xf numFmtId="44" fontId="4" fillId="5" borderId="5" xfId="2" applyFont="1" applyFill="1" applyBorder="1" applyAlignment="1">
      <alignment horizontal="center" vertical="center" wrapText="1"/>
    </xf>
    <xf numFmtId="0" fontId="4" fillId="0" borderId="0" xfId="3" applyFont="1" applyAlignment="1">
      <alignment vertical="center"/>
    </xf>
    <xf numFmtId="44" fontId="4" fillId="5" borderId="5" xfId="3" applyNumberFormat="1" applyFont="1" applyFill="1" applyBorder="1" applyAlignment="1">
      <alignment horizontal="center" vertical="center" wrapText="1"/>
    </xf>
    <xf numFmtId="0" fontId="5" fillId="0" borderId="0" xfId="3" applyFont="1" applyAlignment="1">
      <alignment horizontal="center"/>
    </xf>
    <xf numFmtId="166" fontId="5" fillId="0" borderId="0" xfId="3" applyNumberFormat="1" applyFont="1"/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justify" vertical="center" wrapText="1"/>
    </xf>
    <xf numFmtId="14" fontId="9" fillId="0" borderId="5" xfId="3" applyNumberFormat="1" applyFont="1" applyBorder="1" applyAlignment="1">
      <alignment horizontal="center" vertical="center" wrapText="1"/>
    </xf>
    <xf numFmtId="0" fontId="8" fillId="5" borderId="5" xfId="3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167" fontId="4" fillId="5" borderId="5" xfId="3" applyNumberFormat="1" applyFont="1" applyFill="1" applyBorder="1" applyAlignment="1">
      <alignment vertical="center"/>
    </xf>
    <xf numFmtId="3" fontId="15" fillId="0" borderId="3" xfId="0" applyNumberFormat="1" applyFont="1" applyBorder="1" applyAlignment="1">
      <alignment horizontal="center" vertical="center" wrapText="1"/>
    </xf>
    <xf numFmtId="44" fontId="15" fillId="0" borderId="3" xfId="2" applyFont="1" applyBorder="1" applyAlignment="1">
      <alignment horizontal="right" vertical="center" wrapText="1"/>
    </xf>
    <xf numFmtId="44" fontId="16" fillId="4" borderId="3" xfId="2" applyFont="1" applyFill="1" applyBorder="1" applyAlignment="1">
      <alignment vertical="center" wrapText="1"/>
    </xf>
    <xf numFmtId="44" fontId="9" fillId="0" borderId="5" xfId="2" applyFont="1" applyFill="1" applyBorder="1"/>
    <xf numFmtId="9" fontId="9" fillId="2" borderId="5" xfId="3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9" fillId="0" borderId="5" xfId="3" applyFont="1" applyBorder="1" applyAlignment="1">
      <alignment vertical="center" wrapText="1"/>
    </xf>
    <xf numFmtId="10" fontId="8" fillId="0" borderId="5" xfId="3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horizontal="justify" vertical="center"/>
    </xf>
    <xf numFmtId="0" fontId="4" fillId="2" borderId="0" xfId="0" applyFont="1" applyFill="1" applyAlignment="1">
      <alignment vertical="center"/>
    </xf>
    <xf numFmtId="0" fontId="9" fillId="0" borderId="0" xfId="0" applyFont="1" applyAlignment="1">
      <alignment horizontal="left" vertical="top"/>
    </xf>
    <xf numFmtId="0" fontId="5" fillId="2" borderId="5" xfId="3" applyFont="1" applyFill="1" applyBorder="1" applyAlignment="1">
      <alignment horizontal="center" vertical="center"/>
    </xf>
    <xf numFmtId="44" fontId="5" fillId="2" borderId="5" xfId="2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/>
    </xf>
    <xf numFmtId="10" fontId="8" fillId="2" borderId="5" xfId="3" applyNumberFormat="1" applyFont="1" applyFill="1" applyBorder="1" applyAlignment="1">
      <alignment horizontal="center" vertical="center" wrapText="1"/>
    </xf>
    <xf numFmtId="44" fontId="4" fillId="2" borderId="5" xfId="2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0" fontId="5" fillId="2" borderId="8" xfId="3" applyFont="1" applyFill="1" applyBorder="1" applyAlignment="1">
      <alignment horizontal="center"/>
    </xf>
    <xf numFmtId="10" fontId="5" fillId="2" borderId="5" xfId="3" applyNumberFormat="1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5" fillId="2" borderId="6" xfId="3" applyFont="1" applyFill="1" applyBorder="1"/>
    <xf numFmtId="0" fontId="5" fillId="2" borderId="7" xfId="3" applyFont="1" applyFill="1" applyBorder="1"/>
    <xf numFmtId="0" fontId="5" fillId="2" borderId="8" xfId="3" applyFont="1" applyFill="1" applyBorder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4" fillId="5" borderId="5" xfId="3" applyFont="1" applyFill="1" applyBorder="1" applyAlignment="1">
      <alignment vertical="center"/>
    </xf>
    <xf numFmtId="44" fontId="4" fillId="5" borderId="5" xfId="2" applyFont="1" applyFill="1" applyBorder="1" applyAlignment="1">
      <alignment vertical="center"/>
    </xf>
    <xf numFmtId="0" fontId="5" fillId="2" borderId="9" xfId="3" applyFont="1" applyFill="1" applyBorder="1" applyAlignment="1">
      <alignment vertical="center" wrapText="1"/>
    </xf>
    <xf numFmtId="0" fontId="5" fillId="2" borderId="10" xfId="3" applyFont="1" applyFill="1" applyBorder="1" applyAlignment="1">
      <alignment vertical="center" wrapText="1"/>
    </xf>
    <xf numFmtId="0" fontId="5" fillId="5" borderId="5" xfId="3" applyFont="1" applyFill="1" applyBorder="1" applyAlignment="1">
      <alignment vertical="center"/>
    </xf>
    <xf numFmtId="44" fontId="5" fillId="0" borderId="0" xfId="2" applyFont="1" applyAlignment="1">
      <alignment vertical="center"/>
    </xf>
    <xf numFmtId="164" fontId="5" fillId="0" borderId="0" xfId="3" applyNumberFormat="1" applyFont="1" applyAlignment="1">
      <alignment vertical="center"/>
    </xf>
    <xf numFmtId="0" fontId="9" fillId="0" borderId="0" xfId="3" applyFont="1" applyAlignment="1">
      <alignment vertical="center"/>
    </xf>
    <xf numFmtId="44" fontId="9" fillId="0" borderId="5" xfId="2" applyFont="1" applyFill="1" applyBorder="1" applyAlignment="1">
      <alignment vertical="center"/>
    </xf>
    <xf numFmtId="0" fontId="5" fillId="5" borderId="5" xfId="0" applyFont="1" applyFill="1" applyBorder="1" applyAlignment="1">
      <alignment horizontal="left" vertical="center"/>
    </xf>
    <xf numFmtId="0" fontId="5" fillId="0" borderId="5" xfId="3" applyFont="1" applyBorder="1" applyAlignment="1">
      <alignment vertical="center"/>
    </xf>
    <xf numFmtId="0" fontId="10" fillId="0" borderId="0" xfId="3" applyFont="1" applyAlignment="1">
      <alignment vertical="center"/>
    </xf>
    <xf numFmtId="0" fontId="5" fillId="5" borderId="5" xfId="3" applyFont="1" applyFill="1" applyBorder="1" applyAlignment="1">
      <alignment vertical="center" wrapText="1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left" vertical="center" wrapText="1"/>
    </xf>
    <xf numFmtId="0" fontId="9" fillId="0" borderId="5" xfId="3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4" fontId="4" fillId="0" borderId="5" xfId="3" applyNumberFormat="1" applyFont="1" applyBorder="1" applyAlignment="1">
      <alignment horizontal="center" vertical="center" wrapText="1"/>
    </xf>
    <xf numFmtId="44" fontId="9" fillId="0" borderId="5" xfId="2" applyFont="1" applyFill="1" applyBorder="1" applyAlignment="1">
      <alignment horizontal="right" vertical="center" wrapText="1"/>
    </xf>
    <xf numFmtId="10" fontId="5" fillId="0" borderId="0" xfId="3" applyNumberFormat="1" applyFont="1" applyAlignment="1">
      <alignment vertical="center"/>
    </xf>
    <xf numFmtId="0" fontId="5" fillId="0" borderId="0" xfId="3" applyFont="1" applyAlignment="1">
      <alignment horizontal="center" vertical="center"/>
    </xf>
    <xf numFmtId="166" fontId="5" fillId="0" borderId="0" xfId="3" applyNumberFormat="1" applyFont="1" applyAlignment="1">
      <alignment vertical="center"/>
    </xf>
    <xf numFmtId="0" fontId="5" fillId="2" borderId="6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vertical="center"/>
    </xf>
    <xf numFmtId="0" fontId="4" fillId="2" borderId="7" xfId="3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5" fillId="2" borderId="6" xfId="3" applyFont="1" applyFill="1" applyBorder="1" applyAlignment="1">
      <alignment vertical="center"/>
    </xf>
    <xf numFmtId="0" fontId="5" fillId="2" borderId="7" xfId="3" applyFont="1" applyFill="1" applyBorder="1" applyAlignment="1">
      <alignment vertical="center"/>
    </xf>
    <xf numFmtId="0" fontId="5" fillId="2" borderId="8" xfId="3" applyFont="1" applyFill="1" applyBorder="1" applyAlignment="1">
      <alignment vertical="center"/>
    </xf>
    <xf numFmtId="44" fontId="4" fillId="6" borderId="5" xfId="2" applyFont="1" applyFill="1" applyBorder="1" applyAlignment="1">
      <alignment horizontal="center" vertical="center" wrapText="1"/>
    </xf>
    <xf numFmtId="44" fontId="4" fillId="6" borderId="5" xfId="3" applyNumberFormat="1" applyFont="1" applyFill="1" applyBorder="1" applyAlignment="1">
      <alignment horizontal="center" vertical="center" wrapText="1"/>
    </xf>
    <xf numFmtId="0" fontId="8" fillId="6" borderId="5" xfId="3" applyFont="1" applyFill="1" applyBorder="1" applyAlignment="1">
      <alignment horizontal="center" vertical="center" wrapText="1"/>
    </xf>
    <xf numFmtId="44" fontId="4" fillId="6" borderId="5" xfId="3" applyNumberFormat="1" applyFont="1" applyFill="1" applyBorder="1" applyAlignment="1">
      <alignment vertical="center" wrapText="1"/>
    </xf>
    <xf numFmtId="3" fontId="5" fillId="0" borderId="0" xfId="3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3" fontId="5" fillId="0" borderId="0" xfId="0" applyNumberFormat="1" applyFont="1" applyAlignment="1">
      <alignment horizontal="left" vertical="center"/>
    </xf>
    <xf numFmtId="44" fontId="5" fillId="0" borderId="5" xfId="2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44" fontId="16" fillId="0" borderId="3" xfId="2" applyFont="1" applyFill="1" applyBorder="1" applyAlignment="1">
      <alignment vertical="center" wrapText="1"/>
    </xf>
    <xf numFmtId="44" fontId="0" fillId="0" borderId="0" xfId="0" applyNumberFormat="1"/>
    <xf numFmtId="0" fontId="12" fillId="4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44" fontId="12" fillId="4" borderId="13" xfId="2" applyFont="1" applyFill="1" applyBorder="1" applyAlignment="1">
      <alignment horizontal="center" vertical="center" wrapText="1"/>
    </xf>
    <xf numFmtId="44" fontId="12" fillId="4" borderId="14" xfId="2" applyFont="1" applyFill="1" applyBorder="1" applyAlignment="1">
      <alignment horizontal="center" vertical="center" wrapText="1"/>
    </xf>
    <xf numFmtId="44" fontId="12" fillId="4" borderId="15" xfId="2" applyFont="1" applyFill="1" applyBorder="1" applyAlignment="1">
      <alignment horizontal="center" vertical="center" wrapText="1"/>
    </xf>
    <xf numFmtId="44" fontId="12" fillId="4" borderId="1" xfId="2" applyFont="1" applyFill="1" applyBorder="1" applyAlignment="1">
      <alignment horizontal="center" vertical="center" wrapText="1"/>
    </xf>
    <xf numFmtId="44" fontId="12" fillId="4" borderId="2" xfId="2" applyFont="1" applyFill="1" applyBorder="1" applyAlignment="1">
      <alignment horizontal="center" vertical="center" wrapText="1"/>
    </xf>
    <xf numFmtId="0" fontId="4" fillId="5" borderId="6" xfId="3" applyFont="1" applyFill="1" applyBorder="1" applyAlignment="1">
      <alignment horizontal="center" vertical="center" wrapText="1"/>
    </xf>
    <xf numFmtId="0" fontId="4" fillId="5" borderId="7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vertical="center" wrapText="1"/>
    </xf>
    <xf numFmtId="0" fontId="5" fillId="2" borderId="5" xfId="3" applyFont="1" applyFill="1" applyBorder="1" applyAlignment="1">
      <alignment horizontal="left"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5" fillId="0" borderId="5" xfId="3" applyFont="1" applyBorder="1" applyAlignment="1">
      <alignment horizontal="left" vertical="center" wrapText="1"/>
    </xf>
    <xf numFmtId="0" fontId="9" fillId="0" borderId="5" xfId="3" applyFont="1" applyBorder="1" applyAlignment="1">
      <alignment horizontal="left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5" borderId="5" xfId="3" applyFont="1" applyFill="1" applyBorder="1" applyAlignment="1">
      <alignment horizontal="center" vertical="center" wrapText="1"/>
    </xf>
    <xf numFmtId="0" fontId="8" fillId="5" borderId="11" xfId="3" applyFont="1" applyFill="1" applyBorder="1" applyAlignment="1">
      <alignment horizontal="center" vertical="center"/>
    </xf>
    <xf numFmtId="0" fontId="8" fillId="5" borderId="12" xfId="3" applyFont="1" applyFill="1" applyBorder="1" applyAlignment="1">
      <alignment horizontal="center" vertical="center"/>
    </xf>
    <xf numFmtId="0" fontId="4" fillId="5" borderId="11" xfId="3" applyFont="1" applyFill="1" applyBorder="1" applyAlignment="1">
      <alignment horizontal="center" vertical="center"/>
    </xf>
    <xf numFmtId="0" fontId="4" fillId="5" borderId="12" xfId="3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left" vertical="center" wrapText="1"/>
    </xf>
    <xf numFmtId="0" fontId="5" fillId="2" borderId="7" xfId="3" applyFont="1" applyFill="1" applyBorder="1" applyAlignment="1">
      <alignment horizontal="left" vertical="center" wrapText="1"/>
    </xf>
    <xf numFmtId="0" fontId="9" fillId="2" borderId="6" xfId="3" applyFont="1" applyFill="1" applyBorder="1" applyAlignment="1">
      <alignment vertical="center" wrapText="1"/>
    </xf>
    <xf numFmtId="0" fontId="9" fillId="2" borderId="7" xfId="3" applyFont="1" applyFill="1" applyBorder="1" applyAlignment="1">
      <alignment vertical="center" wrapText="1"/>
    </xf>
    <xf numFmtId="0" fontId="9" fillId="2" borderId="8" xfId="3" applyFont="1" applyFill="1" applyBorder="1" applyAlignment="1">
      <alignment vertical="center" wrapText="1"/>
    </xf>
    <xf numFmtId="0" fontId="4" fillId="5" borderId="6" xfId="3" applyFont="1" applyFill="1" applyBorder="1" applyAlignment="1">
      <alignment horizontal="left" vertical="center" wrapText="1"/>
    </xf>
    <xf numFmtId="0" fontId="4" fillId="5" borderId="7" xfId="3" applyFont="1" applyFill="1" applyBorder="1" applyAlignment="1">
      <alignment horizontal="left" vertical="center" wrapText="1"/>
    </xf>
    <xf numFmtId="0" fontId="8" fillId="5" borderId="5" xfId="3" applyFont="1" applyFill="1" applyBorder="1" applyAlignment="1">
      <alignment horizontal="center" vertical="center"/>
    </xf>
    <xf numFmtId="0" fontId="8" fillId="5" borderId="8" xfId="3" applyFont="1" applyFill="1" applyBorder="1" applyAlignment="1">
      <alignment horizontal="center" vertical="center"/>
    </xf>
    <xf numFmtId="0" fontId="4" fillId="2" borderId="17" xfId="3" applyFont="1" applyFill="1" applyBorder="1" applyAlignment="1">
      <alignment horizontal="center" vertical="center" wrapText="1"/>
    </xf>
    <xf numFmtId="0" fontId="4" fillId="2" borderId="18" xfId="3" applyFont="1" applyFill="1" applyBorder="1" applyAlignment="1">
      <alignment horizontal="center" vertical="center" wrapText="1"/>
    </xf>
    <xf numFmtId="0" fontId="5" fillId="5" borderId="6" xfId="3" applyFont="1" applyFill="1" applyBorder="1" applyAlignment="1">
      <alignment horizontal="center" vertical="center" wrapText="1"/>
    </xf>
    <xf numFmtId="0" fontId="5" fillId="5" borderId="7" xfId="3" applyFont="1" applyFill="1" applyBorder="1" applyAlignment="1">
      <alignment horizontal="center" vertical="center" wrapText="1"/>
    </xf>
    <xf numFmtId="0" fontId="5" fillId="5" borderId="8" xfId="3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horizontal="left" vertical="center" wrapText="1"/>
    </xf>
    <xf numFmtId="0" fontId="9" fillId="2" borderId="6" xfId="3" applyFont="1" applyFill="1" applyBorder="1" applyAlignment="1">
      <alignment horizontal="left" vertical="center" wrapText="1"/>
    </xf>
    <xf numFmtId="0" fontId="9" fillId="2" borderId="7" xfId="3" applyFont="1" applyFill="1" applyBorder="1" applyAlignment="1">
      <alignment horizontal="left" vertical="center" wrapText="1"/>
    </xf>
    <xf numFmtId="0" fontId="9" fillId="2" borderId="8" xfId="3" applyFont="1" applyFill="1" applyBorder="1" applyAlignment="1">
      <alignment horizontal="left" vertical="center" wrapText="1"/>
    </xf>
    <xf numFmtId="0" fontId="9" fillId="5" borderId="6" xfId="3" applyFont="1" applyFill="1" applyBorder="1" applyAlignment="1">
      <alignment horizontal="center" vertical="center" wrapText="1"/>
    </xf>
    <xf numFmtId="0" fontId="9" fillId="5" borderId="7" xfId="3" applyFont="1" applyFill="1" applyBorder="1" applyAlignment="1">
      <alignment horizontal="center" vertical="center" wrapText="1"/>
    </xf>
    <xf numFmtId="0" fontId="9" fillId="5" borderId="8" xfId="3" applyFont="1" applyFill="1" applyBorder="1" applyAlignment="1">
      <alignment horizontal="center" vertical="center" wrapText="1"/>
    </xf>
    <xf numFmtId="0" fontId="5" fillId="0" borderId="5" xfId="3" applyFont="1" applyBorder="1" applyAlignment="1">
      <alignment horizontal="left" vertical="center"/>
    </xf>
    <xf numFmtId="0" fontId="4" fillId="2" borderId="6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5" borderId="8" xfId="3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5" borderId="5" xfId="3" applyFont="1" applyFill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5" fillId="2" borderId="17" xfId="3" applyFont="1" applyFill="1" applyBorder="1" applyAlignment="1">
      <alignment horizontal="center" vertical="center" wrapText="1"/>
    </xf>
    <xf numFmtId="0" fontId="5" fillId="2" borderId="18" xfId="3" applyFont="1" applyFill="1" applyBorder="1" applyAlignment="1">
      <alignment horizontal="center" vertical="center" wrapText="1"/>
    </xf>
    <xf numFmtId="0" fontId="4" fillId="5" borderId="5" xfId="3" applyFont="1" applyFill="1" applyBorder="1" applyAlignment="1">
      <alignment horizontal="center" vertical="center" wrapText="1"/>
    </xf>
    <xf numFmtId="0" fontId="4" fillId="5" borderId="5" xfId="3" applyFont="1" applyFill="1" applyBorder="1" applyAlignment="1">
      <alignment horizontal="left" vertical="center" wrapText="1"/>
    </xf>
    <xf numFmtId="0" fontId="8" fillId="2" borderId="5" xfId="3" applyFont="1" applyFill="1" applyBorder="1" applyAlignment="1">
      <alignment horizontal="center" vertical="center" wrapText="1"/>
    </xf>
    <xf numFmtId="44" fontId="4" fillId="5" borderId="6" xfId="3" applyNumberFormat="1" applyFont="1" applyFill="1" applyBorder="1" applyAlignment="1">
      <alignment horizontal="center" vertical="center" wrapText="1"/>
    </xf>
    <xf numFmtId="44" fontId="4" fillId="5" borderId="8" xfId="3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justify" vertical="center"/>
    </xf>
    <xf numFmtId="0" fontId="9" fillId="2" borderId="0" xfId="0" applyFont="1" applyFill="1" applyAlignment="1">
      <alignment horizontal="justify" vertical="center" wrapText="1"/>
    </xf>
    <xf numFmtId="0" fontId="17" fillId="2" borderId="0" xfId="1" applyFont="1" applyFill="1" applyAlignment="1">
      <alignment horizontal="justify" vertical="center" wrapText="1"/>
    </xf>
    <xf numFmtId="0" fontId="8" fillId="5" borderId="6" xfId="3" applyFont="1" applyFill="1" applyBorder="1" applyAlignment="1">
      <alignment horizontal="center" vertical="center" wrapText="1"/>
    </xf>
    <xf numFmtId="0" fontId="8" fillId="5" borderId="7" xfId="3" applyFont="1" applyFill="1" applyBorder="1" applyAlignment="1">
      <alignment horizontal="center" vertical="center" wrapText="1"/>
    </xf>
    <xf numFmtId="0" fontId="8" fillId="5" borderId="8" xfId="3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vertical="center" wrapText="1"/>
    </xf>
    <xf numFmtId="0" fontId="9" fillId="0" borderId="5" xfId="3" applyFont="1" applyBorder="1" applyAlignment="1">
      <alignment vertical="center" wrapText="1"/>
    </xf>
    <xf numFmtId="0" fontId="4" fillId="6" borderId="6" xfId="3" applyFont="1" applyFill="1" applyBorder="1" applyAlignment="1">
      <alignment horizontal="right" vertical="center" wrapText="1"/>
    </xf>
    <xf numFmtId="0" fontId="4" fillId="6" borderId="7" xfId="3" applyFont="1" applyFill="1" applyBorder="1" applyAlignment="1">
      <alignment horizontal="right" vertical="center" wrapText="1"/>
    </xf>
    <xf numFmtId="0" fontId="4" fillId="6" borderId="8" xfId="3" applyFont="1" applyFill="1" applyBorder="1" applyAlignment="1">
      <alignment horizontal="right" vertical="center" wrapText="1"/>
    </xf>
    <xf numFmtId="0" fontId="5" fillId="2" borderId="5" xfId="3" applyFont="1" applyFill="1" applyBorder="1" applyAlignment="1">
      <alignment horizontal="right"/>
    </xf>
    <xf numFmtId="0" fontId="9" fillId="2" borderId="5" xfId="3" applyFont="1" applyFill="1" applyBorder="1" applyAlignment="1">
      <alignment horizontal="center" vertical="center"/>
    </xf>
    <xf numFmtId="0" fontId="8" fillId="6" borderId="6" xfId="3" applyFont="1" applyFill="1" applyBorder="1" applyAlignment="1">
      <alignment horizontal="center" vertical="center" wrapText="1"/>
    </xf>
    <xf numFmtId="0" fontId="8" fillId="6" borderId="7" xfId="3" applyFont="1" applyFill="1" applyBorder="1" applyAlignment="1">
      <alignment horizontal="center" vertical="center" wrapText="1"/>
    </xf>
    <xf numFmtId="0" fontId="8" fillId="6" borderId="8" xfId="3" applyFont="1" applyFill="1" applyBorder="1" applyAlignment="1">
      <alignment horizontal="center" vertical="center" wrapText="1"/>
    </xf>
    <xf numFmtId="0" fontId="5" fillId="2" borderId="11" xfId="3" applyFont="1" applyFill="1" applyBorder="1" applyAlignment="1">
      <alignment horizontal="center" vertical="center" textRotation="45" wrapText="1"/>
    </xf>
    <xf numFmtId="0" fontId="5" fillId="2" borderId="16" xfId="3" applyFont="1" applyFill="1" applyBorder="1" applyAlignment="1">
      <alignment horizontal="center" vertical="center" textRotation="45" wrapText="1"/>
    </xf>
    <xf numFmtId="0" fontId="5" fillId="2" borderId="12" xfId="3" applyFont="1" applyFill="1" applyBorder="1" applyAlignment="1">
      <alignment horizontal="center" vertical="center" textRotation="45" wrapText="1"/>
    </xf>
    <xf numFmtId="0" fontId="4" fillId="2" borderId="6" xfId="3" applyFont="1" applyFill="1" applyBorder="1" applyAlignment="1">
      <alignment horizontal="right" vertical="center"/>
    </xf>
    <xf numFmtId="0" fontId="4" fillId="2" borderId="7" xfId="3" applyFont="1" applyFill="1" applyBorder="1" applyAlignment="1">
      <alignment horizontal="right" vertical="center"/>
    </xf>
    <xf numFmtId="0" fontId="4" fillId="2" borderId="8" xfId="3" applyFont="1" applyFill="1" applyBorder="1" applyAlignment="1">
      <alignment horizontal="right" vertical="center"/>
    </xf>
    <xf numFmtId="0" fontId="4" fillId="6" borderId="5" xfId="3" applyFont="1" applyFill="1" applyBorder="1" applyAlignment="1">
      <alignment horizontal="right" vertical="center" wrapText="1"/>
    </xf>
    <xf numFmtId="0" fontId="8" fillId="2" borderId="6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wrapText="1"/>
    </xf>
    <xf numFmtId="0" fontId="4" fillId="2" borderId="7" xfId="3" applyFont="1" applyFill="1" applyBorder="1" applyAlignment="1">
      <alignment horizontal="center" wrapText="1"/>
    </xf>
    <xf numFmtId="0" fontId="5" fillId="2" borderId="6" xfId="3" applyFont="1" applyFill="1" applyBorder="1" applyAlignment="1">
      <alignment vertical="center" wrapText="1"/>
    </xf>
    <xf numFmtId="0" fontId="5" fillId="2" borderId="7" xfId="3" applyFont="1" applyFill="1" applyBorder="1" applyAlignment="1">
      <alignment vertical="center" wrapText="1"/>
    </xf>
    <xf numFmtId="0" fontId="5" fillId="2" borderId="8" xfId="3" applyFont="1" applyFill="1" applyBorder="1" applyAlignment="1">
      <alignment vertical="center" wrapText="1"/>
    </xf>
    <xf numFmtId="0" fontId="5" fillId="2" borderId="6" xfId="3" applyFont="1" applyFill="1" applyBorder="1" applyAlignment="1">
      <alignment wrapText="1"/>
    </xf>
    <xf numFmtId="0" fontId="5" fillId="2" borderId="7" xfId="3" applyFont="1" applyFill="1" applyBorder="1" applyAlignment="1">
      <alignment wrapText="1"/>
    </xf>
    <xf numFmtId="0" fontId="5" fillId="0" borderId="5" xfId="3" applyFont="1" applyBorder="1" applyAlignment="1">
      <alignment horizontal="left" vertical="top"/>
    </xf>
    <xf numFmtId="0" fontId="4" fillId="6" borderId="6" xfId="3" applyFont="1" applyFill="1" applyBorder="1" applyAlignment="1">
      <alignment horizontal="center" vertical="center"/>
    </xf>
    <xf numFmtId="0" fontId="4" fillId="6" borderId="7" xfId="3" applyFont="1" applyFill="1" applyBorder="1" applyAlignment="1">
      <alignment horizontal="center" vertical="center"/>
    </xf>
    <xf numFmtId="0" fontId="4" fillId="6" borderId="8" xfId="3" applyFont="1" applyFill="1" applyBorder="1" applyAlignment="1">
      <alignment horizontal="center" vertical="center"/>
    </xf>
    <xf numFmtId="0" fontId="4" fillId="5" borderId="6" xfId="3" applyFont="1" applyFill="1" applyBorder="1" applyAlignment="1">
      <alignment horizontal="center" vertical="center"/>
    </xf>
    <xf numFmtId="0" fontId="4" fillId="5" borderId="7" xfId="3" applyFont="1" applyFill="1" applyBorder="1" applyAlignment="1">
      <alignment horizontal="center" vertical="center"/>
    </xf>
    <xf numFmtId="0" fontId="4" fillId="5" borderId="8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left" vertical="center" wrapText="1"/>
    </xf>
    <xf numFmtId="0" fontId="4" fillId="2" borderId="10" xfId="3" applyFont="1" applyFill="1" applyBorder="1" applyAlignment="1">
      <alignment horizontal="left" vertical="center" wrapText="1"/>
    </xf>
    <xf numFmtId="0" fontId="8" fillId="5" borderId="5" xfId="3" applyFont="1" applyFill="1" applyBorder="1" applyAlignment="1">
      <alignment horizontal="left" vertical="center" wrapText="1"/>
    </xf>
    <xf numFmtId="0" fontId="9" fillId="0" borderId="5" xfId="3" applyFont="1" applyBorder="1" applyAlignment="1">
      <alignment horizontal="left" vertical="center"/>
    </xf>
    <xf numFmtId="0" fontId="5" fillId="2" borderId="17" xfId="3" applyFont="1" applyFill="1" applyBorder="1" applyAlignment="1">
      <alignment horizontal="left" wrapText="1"/>
    </xf>
    <xf numFmtId="0" fontId="5" fillId="2" borderId="18" xfId="3" applyFont="1" applyFill="1" applyBorder="1" applyAlignment="1">
      <alignment horizontal="left" wrapText="1"/>
    </xf>
    <xf numFmtId="0" fontId="4" fillId="5" borderId="5" xfId="3" applyFont="1" applyFill="1" applyBorder="1" applyAlignment="1">
      <alignment horizontal="right" vertical="center"/>
    </xf>
    <xf numFmtId="0" fontId="5" fillId="2" borderId="5" xfId="3" applyFont="1" applyFill="1" applyBorder="1" applyAlignment="1">
      <alignment horizontal="left" vertical="center"/>
    </xf>
    <xf numFmtId="0" fontId="5" fillId="2" borderId="17" xfId="3" applyFont="1" applyFill="1" applyBorder="1" applyAlignment="1">
      <alignment horizontal="left" vertical="center" wrapText="1"/>
    </xf>
    <xf numFmtId="0" fontId="5" fillId="2" borderId="18" xfId="3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2" borderId="9" xfId="3" applyFont="1" applyFill="1" applyBorder="1" applyAlignment="1">
      <alignment horizontal="left" vertical="center" wrapText="1"/>
    </xf>
    <xf numFmtId="0" fontId="5" fillId="2" borderId="10" xfId="3" applyFont="1" applyFill="1" applyBorder="1" applyAlignment="1">
      <alignment horizontal="left" vertical="center" wrapText="1"/>
    </xf>
    <xf numFmtId="0" fontId="9" fillId="0" borderId="6" xfId="3" applyFont="1" applyBorder="1" applyAlignment="1">
      <alignment horizontal="left" vertical="center" wrapText="1"/>
    </xf>
    <xf numFmtId="0" fontId="9" fillId="0" borderId="7" xfId="3" applyFont="1" applyBorder="1" applyAlignment="1">
      <alignment horizontal="left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horizontal="right" vertical="center"/>
    </xf>
    <xf numFmtId="0" fontId="4" fillId="2" borderId="6" xfId="3" applyFont="1" applyFill="1" applyBorder="1" applyAlignment="1">
      <alignment horizontal="left" vertical="center"/>
    </xf>
    <xf numFmtId="0" fontId="4" fillId="2" borderId="7" xfId="3" applyFont="1" applyFill="1" applyBorder="1" applyAlignment="1">
      <alignment horizontal="left" vertical="center"/>
    </xf>
    <xf numFmtId="0" fontId="4" fillId="2" borderId="8" xfId="3" applyFont="1" applyFill="1" applyBorder="1" applyAlignment="1">
      <alignment horizontal="left" vertical="center"/>
    </xf>
    <xf numFmtId="0" fontId="5" fillId="0" borderId="19" xfId="3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5" fillId="0" borderId="9" xfId="3" applyFont="1" applyBorder="1" applyAlignment="1">
      <alignment horizontal="left" vertical="center"/>
    </xf>
    <xf numFmtId="0" fontId="5" fillId="0" borderId="10" xfId="3" applyFont="1" applyBorder="1" applyAlignment="1">
      <alignment horizontal="left" vertical="center"/>
    </xf>
    <xf numFmtId="0" fontId="5" fillId="2" borderId="19" xfId="3" applyFont="1" applyFill="1" applyBorder="1" applyAlignment="1">
      <alignment horizontal="left" vertical="center"/>
    </xf>
    <xf numFmtId="0" fontId="5" fillId="2" borderId="0" xfId="3" applyFont="1" applyFill="1" applyAlignment="1">
      <alignment horizontal="left" vertical="center"/>
    </xf>
    <xf numFmtId="0" fontId="5" fillId="2" borderId="9" xfId="3" applyFont="1" applyFill="1" applyBorder="1" applyAlignment="1">
      <alignment horizontal="left" vertical="center"/>
    </xf>
    <xf numFmtId="0" fontId="5" fillId="2" borderId="10" xfId="3" applyFont="1" applyFill="1" applyBorder="1" applyAlignment="1">
      <alignment horizontal="left" vertical="center"/>
    </xf>
    <xf numFmtId="0" fontId="9" fillId="0" borderId="9" xfId="3" applyFont="1" applyBorder="1" applyAlignment="1">
      <alignment horizontal="left" vertical="center"/>
    </xf>
    <xf numFmtId="0" fontId="9" fillId="0" borderId="10" xfId="3" applyFont="1" applyBorder="1" applyAlignment="1">
      <alignment horizontal="left" vertical="center"/>
    </xf>
    <xf numFmtId="0" fontId="8" fillId="5" borderId="17" xfId="3" applyFont="1" applyFill="1" applyBorder="1" applyAlignment="1">
      <alignment horizontal="left" vertical="center" wrapText="1"/>
    </xf>
    <xf numFmtId="0" fontId="8" fillId="5" borderId="18" xfId="3" applyFont="1" applyFill="1" applyBorder="1" applyAlignment="1">
      <alignment horizontal="left" vertical="center" wrapText="1"/>
    </xf>
    <xf numFmtId="0" fontId="5" fillId="0" borderId="9" xfId="3" applyFont="1" applyBorder="1" applyAlignment="1">
      <alignment horizontal="left" vertical="center" wrapText="1"/>
    </xf>
    <xf numFmtId="0" fontId="5" fillId="0" borderId="10" xfId="3" applyFont="1" applyBorder="1" applyAlignment="1">
      <alignment horizontal="left" vertical="center" wrapText="1"/>
    </xf>
  </cellXfs>
  <cellStyles count="5">
    <cellStyle name="Hiperlink" xfId="1" builtinId="8"/>
    <cellStyle name="Moeda" xfId="2" builtinId="4"/>
    <cellStyle name="Normal" xfId="0" builtinId="0"/>
    <cellStyle name="Normal 2 3 3 2" xfId="3" xr:uid="{000551B1-47EA-4DD5-93EA-38FB7EF3D5C0}"/>
    <cellStyle name="Porcentagem 9" xfId="4" xr:uid="{CB50E8A6-AADD-4773-8ADF-8D69E15D0C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643891</xdr:colOff>
      <xdr:row>0</xdr:row>
      <xdr:rowOff>57150</xdr:rowOff>
    </xdr:from>
    <xdr:to>
      <xdr:col>10</xdr:col>
      <xdr:colOff>792481</xdr:colOff>
      <xdr:row>6</xdr:row>
      <xdr:rowOff>37670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FA12CB-F638-4C6C-B06A-DF18CFBD7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9316" y="57150"/>
          <a:ext cx="3120390" cy="1123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936838</xdr:colOff>
      <xdr:row>0</xdr:row>
      <xdr:rowOff>0</xdr:rowOff>
    </xdr:from>
    <xdr:to>
      <xdr:col>10</xdr:col>
      <xdr:colOff>548852</xdr:colOff>
      <xdr:row>6</xdr:row>
      <xdr:rowOff>50478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25BEC6-A980-4616-A4FD-869896CE6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4263" y="0"/>
          <a:ext cx="4046854" cy="12563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936838</xdr:colOff>
      <xdr:row>0</xdr:row>
      <xdr:rowOff>0</xdr:rowOff>
    </xdr:from>
    <xdr:to>
      <xdr:col>10</xdr:col>
      <xdr:colOff>548852</xdr:colOff>
      <xdr:row>6</xdr:row>
      <xdr:rowOff>164778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06B69E4-1B36-48D2-8BE4-27DA242AF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2813" y="0"/>
          <a:ext cx="3917314" cy="1193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transportes.gov.br/sei/controlador.php?acao=procedimento_trabalhar&amp;id_procedimento=11818729" TargetMode="External"/><Relationship Id="rId2" Type="http://schemas.openxmlformats.org/officeDocument/2006/relationships/hyperlink" Target="https://sei.transportes.gov.br/sei/controlador.php?acao=procedimento_trabalhar&amp;id_procedimento=11791678&amp;id_documento=11791690" TargetMode="External"/><Relationship Id="rId1" Type="http://schemas.openxmlformats.org/officeDocument/2006/relationships/hyperlink" Target="https://sei.transportes.gov.br/sei/controlador.php?acao=procedimento_trabalhar&amp;id_procedimento=11791678&amp;id_documento=11791690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ei.transportes.gov.br/sei/controlador.php?acao=procedimento_trabalhar&amp;id_procedimento=11818729&amp;id_documento=1181874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transportes.gov.br/sei/controlador.php?acao=procedimento_trabalhar&amp;id_procedimento=11818729" TargetMode="External"/><Relationship Id="rId2" Type="http://schemas.openxmlformats.org/officeDocument/2006/relationships/hyperlink" Target="https://sei.transportes.gov.br/sei/controlador.php?acao=procedimento_trabalhar&amp;id_procedimento=11791678&amp;id_documento=11791690" TargetMode="External"/><Relationship Id="rId1" Type="http://schemas.openxmlformats.org/officeDocument/2006/relationships/hyperlink" Target="https://sei.transportes.gov.br/sei/controlador.php?acao=procedimento_trabalhar&amp;id_procedimento=11791678&amp;id_documento=11791690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ei.transportes.gov.br/sei/controlador.php?acao=procedimento_trabalhar&amp;id_procedimento=11818729&amp;id_documento=11818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E5DC8-A762-4794-B05E-95B0C8A030B5}">
  <sheetPr>
    <pageSetUpPr fitToPage="1"/>
  </sheetPr>
  <dimension ref="A1:R28"/>
  <sheetViews>
    <sheetView tabSelected="1" zoomScaleNormal="100" workbookViewId="0">
      <selection activeCell="S23" sqref="S23"/>
    </sheetView>
  </sheetViews>
  <sheetFormatPr defaultColWidth="8.85546875" defaultRowHeight="15" x14ac:dyDescent="0.25"/>
  <cols>
    <col min="1" max="1" width="1.140625" customWidth="1"/>
    <col min="2" max="2" width="5.85546875" bestFit="1" customWidth="1"/>
    <col min="3" max="3" width="4.5703125" bestFit="1" customWidth="1"/>
    <col min="4" max="4" width="38.28515625" bestFit="1" customWidth="1"/>
    <col min="5" max="5" width="10.140625" customWidth="1"/>
    <col min="6" max="6" width="6.7109375" customWidth="1"/>
    <col min="7" max="7" width="12.85546875" customWidth="1"/>
    <col min="8" max="8" width="11.140625" customWidth="1"/>
    <col min="9" max="9" width="17.28515625" customWidth="1"/>
    <col min="10" max="14" width="16.140625" customWidth="1"/>
    <col min="15" max="15" width="16.28515625" customWidth="1"/>
    <col min="16" max="23" width="16.42578125" customWidth="1"/>
  </cols>
  <sheetData>
    <row r="1" spans="1:18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8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8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</row>
    <row r="4" spans="1:18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8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</row>
    <row r="6" spans="1:18" x14ac:dyDescent="0.25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18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</row>
    <row r="8" spans="1:18" ht="15.75" x14ac:dyDescent="0.25">
      <c r="A8" s="78"/>
      <c r="B8" s="163" t="s">
        <v>160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</row>
    <row r="9" spans="1:18" ht="14.25" customHeight="1" x14ac:dyDescent="0.25">
      <c r="A9" s="78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78"/>
      <c r="N9" s="78"/>
      <c r="O9" s="78"/>
      <c r="P9" s="78"/>
    </row>
    <row r="10" spans="1:18" ht="27.75" customHeight="1" x14ac:dyDescent="0.25">
      <c r="A10" s="78"/>
      <c r="B10" s="78"/>
      <c r="C10" s="78"/>
      <c r="D10" s="78"/>
      <c r="E10" s="78"/>
      <c r="F10" s="78"/>
      <c r="G10" s="78"/>
      <c r="H10" s="78"/>
      <c r="I10" s="78"/>
      <c r="J10" s="168" t="s">
        <v>174</v>
      </c>
      <c r="K10" s="169"/>
      <c r="L10" s="170"/>
      <c r="M10" s="171" t="s">
        <v>175</v>
      </c>
      <c r="N10" s="171"/>
      <c r="O10" s="172"/>
      <c r="P10" s="162" t="s">
        <v>197</v>
      </c>
      <c r="Q10" s="162" t="s">
        <v>198</v>
      </c>
    </row>
    <row r="11" spans="1:18" ht="27.75" customHeight="1" x14ac:dyDescent="0.25">
      <c r="A11" s="78"/>
      <c r="B11" s="166" t="s">
        <v>0</v>
      </c>
      <c r="C11" s="166"/>
      <c r="D11" s="166"/>
      <c r="E11" s="166"/>
      <c r="F11" s="166"/>
      <c r="G11" s="166"/>
      <c r="H11" s="166"/>
      <c r="I11" s="162" t="s">
        <v>164</v>
      </c>
      <c r="J11" s="167" t="s">
        <v>165</v>
      </c>
      <c r="K11" s="167" t="s">
        <v>192</v>
      </c>
      <c r="L11" s="167" t="s">
        <v>196</v>
      </c>
      <c r="M11" s="162" t="s">
        <v>193</v>
      </c>
      <c r="N11" s="162" t="s">
        <v>194</v>
      </c>
      <c r="O11" s="162" t="s">
        <v>195</v>
      </c>
      <c r="P11" s="162"/>
      <c r="Q11" s="162"/>
    </row>
    <row r="12" spans="1:18" ht="27.75" customHeight="1" x14ac:dyDescent="0.25">
      <c r="A12" s="78"/>
      <c r="B12" s="82" t="s">
        <v>8</v>
      </c>
      <c r="C12" s="82" t="s">
        <v>9</v>
      </c>
      <c r="D12" s="82" t="s">
        <v>162</v>
      </c>
      <c r="E12" s="82" t="s">
        <v>159</v>
      </c>
      <c r="F12" s="82" t="s">
        <v>161</v>
      </c>
      <c r="G12" s="82" t="s">
        <v>166</v>
      </c>
      <c r="H12" s="82" t="s">
        <v>163</v>
      </c>
      <c r="I12" s="162"/>
      <c r="J12" s="162"/>
      <c r="K12" s="162"/>
      <c r="L12" s="162"/>
      <c r="M12" s="162"/>
      <c r="N12" s="162"/>
      <c r="O12" s="162"/>
      <c r="P12" s="162"/>
      <c r="Q12" s="162"/>
    </row>
    <row r="13" spans="1:18" ht="25.5" x14ac:dyDescent="0.25">
      <c r="A13" s="78"/>
      <c r="B13" s="165">
        <v>1</v>
      </c>
      <c r="C13" s="83">
        <v>1</v>
      </c>
      <c r="D13" s="84" t="s">
        <v>11</v>
      </c>
      <c r="E13" s="85" t="s">
        <v>14</v>
      </c>
      <c r="F13" s="85">
        <v>27260</v>
      </c>
      <c r="G13" s="83" t="s">
        <v>155</v>
      </c>
      <c r="H13" s="86">
        <f>'Postos de Trabalho - 2026'!G24</f>
        <v>8</v>
      </c>
      <c r="I13" s="89">
        <f>'Postos de Trabalho - 2026'!G27</f>
        <v>17138.03</v>
      </c>
      <c r="J13" s="89">
        <f>'Postos de Trabalho - 2026'!G180</f>
        <v>37131.400204679907</v>
      </c>
      <c r="K13" s="89">
        <f>J13*H13</f>
        <v>297051.20163743926</v>
      </c>
      <c r="L13" s="89">
        <f>K13*5</f>
        <v>1485256.0081871962</v>
      </c>
      <c r="M13" s="89">
        <f>'Postos de Trabalho - 2027'!G179</f>
        <v>38135.918882974023</v>
      </c>
      <c r="N13" s="89">
        <f>M13*H13</f>
        <v>305087.35106379219</v>
      </c>
      <c r="O13" s="89">
        <f>N13*7</f>
        <v>2135611.4574465454</v>
      </c>
      <c r="P13" s="89">
        <f t="shared" ref="P13:P22" si="0">L13+O13</f>
        <v>3620867.4656337416</v>
      </c>
      <c r="Q13" s="89">
        <f>P13/H13</f>
        <v>452608.4332042177</v>
      </c>
      <c r="R13" s="161"/>
    </row>
    <row r="14" spans="1:18" ht="25.5" x14ac:dyDescent="0.25">
      <c r="A14" s="78"/>
      <c r="B14" s="165"/>
      <c r="C14" s="83">
        <v>2</v>
      </c>
      <c r="D14" s="84" t="s">
        <v>158</v>
      </c>
      <c r="E14" s="85" t="s">
        <v>156</v>
      </c>
      <c r="F14" s="85">
        <v>27260</v>
      </c>
      <c r="G14" s="83" t="s">
        <v>155</v>
      </c>
      <c r="H14" s="86">
        <f>'Postos de Trabalho - 2026'!H24</f>
        <v>2</v>
      </c>
      <c r="I14" s="89">
        <f>'Postos de Trabalho - 2026'!H27</f>
        <v>9561.11</v>
      </c>
      <c r="J14" s="89">
        <f>'Postos de Trabalho - 2026'!H180</f>
        <v>21245.259794021695</v>
      </c>
      <c r="K14" s="89">
        <f t="shared" ref="K14:K22" si="1">J14*H14</f>
        <v>42490.519588043389</v>
      </c>
      <c r="L14" s="89">
        <f t="shared" ref="L14:L22" si="2">K14*5</f>
        <v>212452.59794021695</v>
      </c>
      <c r="M14" s="89">
        <f>'Postos de Trabalho - 2027'!H179</f>
        <v>21800.688143498366</v>
      </c>
      <c r="N14" s="89">
        <f t="shared" ref="N14:N22" si="3">M14*H14</f>
        <v>43601.376286996732</v>
      </c>
      <c r="O14" s="89">
        <f t="shared" ref="O14:O22" si="4">N14*7</f>
        <v>305209.6340089771</v>
      </c>
      <c r="P14" s="89">
        <f t="shared" si="0"/>
        <v>517662.23194919404</v>
      </c>
      <c r="Q14" s="89">
        <f t="shared" ref="Q14:Q22" si="5">P14/H14</f>
        <v>258831.11597459702</v>
      </c>
      <c r="R14" s="161"/>
    </row>
    <row r="15" spans="1:18" ht="25.5" x14ac:dyDescent="0.25">
      <c r="A15" s="78"/>
      <c r="B15" s="165"/>
      <c r="C15" s="83">
        <v>3</v>
      </c>
      <c r="D15" s="84" t="s">
        <v>147</v>
      </c>
      <c r="E15" s="85" t="s">
        <v>157</v>
      </c>
      <c r="F15" s="85">
        <v>27260</v>
      </c>
      <c r="G15" s="83" t="s">
        <v>155</v>
      </c>
      <c r="H15" s="88">
        <f>'Postos de Trabalho - 2026'!I24</f>
        <v>2</v>
      </c>
      <c r="I15" s="89">
        <f>'Postos de Trabalho - 2026'!I27</f>
        <v>12361.645</v>
      </c>
      <c r="J15" s="89">
        <f>'Postos de Trabalho - 2026'!I180</f>
        <v>27116.987387254863</v>
      </c>
      <c r="K15" s="89">
        <f t="shared" si="1"/>
        <v>54233.974774509727</v>
      </c>
      <c r="L15" s="89">
        <f t="shared" si="2"/>
        <v>271169.87387254863</v>
      </c>
      <c r="M15" s="89">
        <f>'Postos de Trabalho - 2027'!I179</f>
        <v>27838.410741312902</v>
      </c>
      <c r="N15" s="89">
        <f t="shared" si="3"/>
        <v>55676.821482625804</v>
      </c>
      <c r="O15" s="89">
        <f t="shared" si="4"/>
        <v>389737.75037838065</v>
      </c>
      <c r="P15" s="89">
        <f t="shared" si="0"/>
        <v>660907.62425092934</v>
      </c>
      <c r="Q15" s="89">
        <f t="shared" si="5"/>
        <v>330453.81212546467</v>
      </c>
      <c r="R15" s="161"/>
    </row>
    <row r="16" spans="1:18" ht="25.5" x14ac:dyDescent="0.25">
      <c r="A16" s="78"/>
      <c r="B16" s="165"/>
      <c r="C16" s="83">
        <v>4</v>
      </c>
      <c r="D16" s="84" t="s">
        <v>148</v>
      </c>
      <c r="E16" s="85" t="s">
        <v>156</v>
      </c>
      <c r="F16" s="85">
        <v>27260</v>
      </c>
      <c r="G16" s="83" t="s">
        <v>155</v>
      </c>
      <c r="H16" s="86">
        <f>'Postos de Trabalho - 2026'!J24</f>
        <v>2</v>
      </c>
      <c r="I16" s="89">
        <f>'Postos de Trabalho - 2026'!J27</f>
        <v>8658.3677850000004</v>
      </c>
      <c r="J16" s="89">
        <f>'Postos de Trabalho - 2026'!J180</f>
        <v>19352.519424680228</v>
      </c>
      <c r="K16" s="89">
        <f t="shared" si="1"/>
        <v>38705.038849360455</v>
      </c>
      <c r="L16" s="89">
        <f t="shared" si="2"/>
        <v>193525.19424680228</v>
      </c>
      <c r="M16" s="89">
        <f>'Postos de Trabalho - 2027'!J179</f>
        <v>19854.440923364804</v>
      </c>
      <c r="N16" s="89">
        <f t="shared" si="3"/>
        <v>39708.881846729608</v>
      </c>
      <c r="O16" s="89">
        <f t="shared" si="4"/>
        <v>277962.17292710725</v>
      </c>
      <c r="P16" s="89">
        <f t="shared" si="0"/>
        <v>471487.36717390956</v>
      </c>
      <c r="Q16" s="89">
        <f t="shared" si="5"/>
        <v>235743.68358695478</v>
      </c>
      <c r="R16" s="161"/>
    </row>
    <row r="17" spans="1:18" ht="25.5" x14ac:dyDescent="0.25">
      <c r="A17" s="78"/>
      <c r="B17" s="165"/>
      <c r="C17" s="83">
        <v>5</v>
      </c>
      <c r="D17" s="84" t="s">
        <v>149</v>
      </c>
      <c r="E17" s="85" t="s">
        <v>157</v>
      </c>
      <c r="F17" s="85">
        <v>27260</v>
      </c>
      <c r="G17" s="83" t="s">
        <v>155</v>
      </c>
      <c r="H17" s="88">
        <f>'Postos de Trabalho - 2026'!K24</f>
        <v>1</v>
      </c>
      <c r="I17" s="89">
        <f>'Postos de Trabalho - 2026'!K27</f>
        <v>13557.66</v>
      </c>
      <c r="J17" s="89">
        <f>'Postos de Trabalho - 2026'!K180</f>
        <v>29624.634137852572</v>
      </c>
      <c r="K17" s="89">
        <f t="shared" si="1"/>
        <v>29624.634137852572</v>
      </c>
      <c r="L17" s="89">
        <f t="shared" si="2"/>
        <v>148123.17068926286</v>
      </c>
      <c r="M17" s="89">
        <f>'Postos de Trabalho - 2027'!K179</f>
        <v>30416.937979306735</v>
      </c>
      <c r="N17" s="89">
        <f t="shared" si="3"/>
        <v>30416.937979306735</v>
      </c>
      <c r="O17" s="89">
        <f t="shared" si="4"/>
        <v>212918.56585514714</v>
      </c>
      <c r="P17" s="89">
        <f t="shared" si="0"/>
        <v>361041.73654441</v>
      </c>
      <c r="Q17" s="89">
        <f t="shared" si="5"/>
        <v>361041.73654441</v>
      </c>
      <c r="R17" s="161"/>
    </row>
    <row r="18" spans="1:18" ht="25.5" x14ac:dyDescent="0.25">
      <c r="A18" s="78"/>
      <c r="B18" s="165"/>
      <c r="C18" s="83">
        <v>6</v>
      </c>
      <c r="D18" s="84" t="s">
        <v>150</v>
      </c>
      <c r="E18" s="85" t="s">
        <v>156</v>
      </c>
      <c r="F18" s="85">
        <v>27260</v>
      </c>
      <c r="G18" s="83" t="s">
        <v>155</v>
      </c>
      <c r="H18" s="86">
        <f>'Postos de Trabalho - 2026'!L24</f>
        <v>1</v>
      </c>
      <c r="I18" s="89">
        <f>'Postos de Trabalho - 2026'!L27</f>
        <v>9300</v>
      </c>
      <c r="J18" s="89">
        <f>'Postos de Trabalho - 2026'!L180</f>
        <v>20697.815435954133</v>
      </c>
      <c r="K18" s="89">
        <f t="shared" si="1"/>
        <v>20697.815435954133</v>
      </c>
      <c r="L18" s="89">
        <f t="shared" si="2"/>
        <v>103489.07717977067</v>
      </c>
      <c r="M18" s="89">
        <f>'Postos de Trabalho - 2027'!L179</f>
        <v>21237.762988206636</v>
      </c>
      <c r="N18" s="89">
        <f t="shared" si="3"/>
        <v>21237.762988206636</v>
      </c>
      <c r="O18" s="89">
        <f t="shared" si="4"/>
        <v>148664.34091744645</v>
      </c>
      <c r="P18" s="89">
        <f t="shared" si="0"/>
        <v>252153.4180972171</v>
      </c>
      <c r="Q18" s="89">
        <f t="shared" si="5"/>
        <v>252153.4180972171</v>
      </c>
      <c r="R18" s="161"/>
    </row>
    <row r="19" spans="1:18" ht="25.5" x14ac:dyDescent="0.25">
      <c r="A19" s="78"/>
      <c r="B19" s="165"/>
      <c r="C19" s="83">
        <v>7</v>
      </c>
      <c r="D19" s="84" t="s">
        <v>151</v>
      </c>
      <c r="E19" s="85" t="s">
        <v>157</v>
      </c>
      <c r="F19" s="85">
        <v>27260</v>
      </c>
      <c r="G19" s="83" t="s">
        <v>155</v>
      </c>
      <c r="H19" s="88">
        <f>'Postos de Trabalho - 2026'!M24</f>
        <v>1</v>
      </c>
      <c r="I19" s="89">
        <f>'Postos de Trabalho - 2026'!M27</f>
        <v>11448.13</v>
      </c>
      <c r="J19" s="89">
        <f>'Postos de Trabalho - 2026'!M180</f>
        <v>25201.658511541533</v>
      </c>
      <c r="K19" s="89">
        <f t="shared" si="1"/>
        <v>25201.658511541533</v>
      </c>
      <c r="L19" s="89">
        <f t="shared" si="2"/>
        <v>126008.29255770767</v>
      </c>
      <c r="M19" s="89">
        <f>'Postos de Trabalho - 2027'!M179</f>
        <v>25868.935758565003</v>
      </c>
      <c r="N19" s="89">
        <f t="shared" si="3"/>
        <v>25868.935758565003</v>
      </c>
      <c r="O19" s="89">
        <f t="shared" si="4"/>
        <v>181082.55030995503</v>
      </c>
      <c r="P19" s="89">
        <f t="shared" si="0"/>
        <v>307090.84286766266</v>
      </c>
      <c r="Q19" s="89">
        <f t="shared" si="5"/>
        <v>307090.84286766266</v>
      </c>
      <c r="R19" s="161"/>
    </row>
    <row r="20" spans="1:18" ht="25.5" x14ac:dyDescent="0.25">
      <c r="A20" s="78"/>
      <c r="B20" s="165"/>
      <c r="C20" s="83">
        <v>8</v>
      </c>
      <c r="D20" s="84" t="s">
        <v>152</v>
      </c>
      <c r="E20" s="85" t="s">
        <v>156</v>
      </c>
      <c r="F20" s="85">
        <v>27260</v>
      </c>
      <c r="G20" s="83" t="s">
        <v>155</v>
      </c>
      <c r="H20" s="86">
        <f>'Postos de Trabalho - 2026'!N24</f>
        <v>9</v>
      </c>
      <c r="I20" s="89">
        <f>'Postos de Trabalho - 2026'!N27</f>
        <v>8744.98</v>
      </c>
      <c r="J20" s="89">
        <f>'Postos de Trabalho - 2026'!N180</f>
        <v>19534.139534125818</v>
      </c>
      <c r="K20" s="89">
        <f t="shared" si="1"/>
        <v>175807.25580713234</v>
      </c>
      <c r="L20" s="89">
        <f t="shared" si="2"/>
        <v>879036.27903566172</v>
      </c>
      <c r="M20" s="89">
        <f>'Postos de Trabalho - 2027'!N179</f>
        <v>20041.197992463232</v>
      </c>
      <c r="N20" s="89">
        <f t="shared" si="3"/>
        <v>180370.78193216911</v>
      </c>
      <c r="O20" s="89">
        <f t="shared" si="4"/>
        <v>1262595.4735251837</v>
      </c>
      <c r="P20" s="89">
        <f t="shared" si="0"/>
        <v>2141631.7525608456</v>
      </c>
      <c r="Q20" s="89">
        <f t="shared" si="5"/>
        <v>237959.08361787174</v>
      </c>
      <c r="R20" s="161"/>
    </row>
    <row r="21" spans="1:18" ht="25.5" x14ac:dyDescent="0.25">
      <c r="A21" s="78"/>
      <c r="B21" s="165"/>
      <c r="C21" s="83">
        <v>9</v>
      </c>
      <c r="D21" s="84" t="s">
        <v>153</v>
      </c>
      <c r="E21" s="85" t="s">
        <v>157</v>
      </c>
      <c r="F21" s="85">
        <v>27260</v>
      </c>
      <c r="G21" s="83" t="s">
        <v>155</v>
      </c>
      <c r="H21" s="88">
        <f>'Postos de Trabalho - 2026'!O24</f>
        <v>3</v>
      </c>
      <c r="I21" s="89">
        <f>'Postos de Trabalho - 2026'!O27</f>
        <v>13048.280219999999</v>
      </c>
      <c r="J21" s="89">
        <f>'Postos de Trabalho - 2026'!O180</f>
        <v>28556.626177422906</v>
      </c>
      <c r="K21" s="89">
        <f t="shared" si="1"/>
        <v>85669.878532268718</v>
      </c>
      <c r="L21" s="89">
        <f t="shared" si="2"/>
        <v>428349.39266134356</v>
      </c>
      <c r="M21" s="89">
        <f>'Postos de Trabalho - 2027'!O179</f>
        <v>29318.736470663476</v>
      </c>
      <c r="N21" s="89">
        <f t="shared" si="3"/>
        <v>87956.209411990421</v>
      </c>
      <c r="O21" s="89">
        <f t="shared" si="4"/>
        <v>615693.46588393301</v>
      </c>
      <c r="P21" s="89">
        <f t="shared" si="0"/>
        <v>1044042.8585452766</v>
      </c>
      <c r="Q21" s="89">
        <f t="shared" si="5"/>
        <v>348014.28618175886</v>
      </c>
      <c r="R21" s="161"/>
    </row>
    <row r="22" spans="1:18" ht="26.25" customHeight="1" x14ac:dyDescent="0.25">
      <c r="A22" s="78"/>
      <c r="B22" s="165"/>
      <c r="C22" s="83">
        <v>10</v>
      </c>
      <c r="D22" s="84" t="s">
        <v>154</v>
      </c>
      <c r="E22" s="85" t="s">
        <v>156</v>
      </c>
      <c r="F22" s="85">
        <v>27260</v>
      </c>
      <c r="G22" s="83" t="s">
        <v>155</v>
      </c>
      <c r="H22" s="86">
        <f>'Postos de Trabalho - 2026'!P24</f>
        <v>4</v>
      </c>
      <c r="I22" s="89">
        <f>'Postos de Trabalho - 2026'!P27</f>
        <v>8569.1255700000002</v>
      </c>
      <c r="J22" s="89">
        <f>'Postos de Trabalho - 2026'!P180</f>
        <v>19165.422881752449</v>
      </c>
      <c r="K22" s="89">
        <f t="shared" si="1"/>
        <v>76661.691527009796</v>
      </c>
      <c r="L22" s="89">
        <f t="shared" si="2"/>
        <v>383308.45763504901</v>
      </c>
      <c r="M22" s="89">
        <f>'Postos de Trabalho - 2027'!P179</f>
        <v>19662.056493693824</v>
      </c>
      <c r="N22" s="89">
        <f t="shared" si="3"/>
        <v>78648.225974775298</v>
      </c>
      <c r="O22" s="89">
        <f t="shared" si="4"/>
        <v>550537.58182342711</v>
      </c>
      <c r="P22" s="89">
        <f t="shared" si="0"/>
        <v>933846.03945847612</v>
      </c>
      <c r="Q22" s="89">
        <f t="shared" si="5"/>
        <v>233461.50986461903</v>
      </c>
      <c r="R22" s="161"/>
    </row>
    <row r="23" spans="1:18" ht="26.25" customHeight="1" x14ac:dyDescent="0.25">
      <c r="A23" s="78"/>
      <c r="B23" s="164" t="s">
        <v>10</v>
      </c>
      <c r="C23" s="164"/>
      <c r="D23" s="164"/>
      <c r="E23" s="164"/>
      <c r="F23" s="164"/>
      <c r="G23" s="164"/>
      <c r="H23" s="159">
        <f>SUM(H13:H22)</f>
        <v>33</v>
      </c>
      <c r="J23" s="160">
        <f t="shared" ref="J23:L23" si="6">SUM(J13:J22)</f>
        <v>247626.46348928608</v>
      </c>
      <c r="K23" s="160">
        <f t="shared" si="6"/>
        <v>846143.66880111198</v>
      </c>
      <c r="L23" s="160">
        <f t="shared" si="6"/>
        <v>4230718.3440055596</v>
      </c>
      <c r="M23" s="160">
        <f>SUM(M13:M22)</f>
        <v>254175.08637404902</v>
      </c>
      <c r="N23" s="160">
        <f t="shared" ref="N23:O23" si="7">SUM(N13:N22)</f>
        <v>868573.28472515743</v>
      </c>
      <c r="O23" s="160">
        <f t="shared" si="7"/>
        <v>6080012.9930761028</v>
      </c>
      <c r="P23" s="90">
        <f>SUM(P13:P22)</f>
        <v>10310731.337081661</v>
      </c>
    </row>
    <row r="24" spans="1:18" ht="14.45" customHeight="1" x14ac:dyDescent="0.25"/>
    <row r="25" spans="1:18" ht="15" customHeight="1" x14ac:dyDescent="0.25"/>
    <row r="26" spans="1:18" ht="15" customHeight="1" x14ac:dyDescent="0.25"/>
    <row r="27" spans="1:18" ht="15" customHeight="1" x14ac:dyDescent="0.25"/>
    <row r="28" spans="1:18" ht="15" customHeight="1" x14ac:dyDescent="0.25"/>
  </sheetData>
  <mergeCells count="15">
    <mergeCell ref="Q10:Q12"/>
    <mergeCell ref="B8:P8"/>
    <mergeCell ref="P10:P12"/>
    <mergeCell ref="B23:G23"/>
    <mergeCell ref="B13:B22"/>
    <mergeCell ref="B11:H11"/>
    <mergeCell ref="I11:I12"/>
    <mergeCell ref="J11:J12"/>
    <mergeCell ref="K11:K12"/>
    <mergeCell ref="L11:L12"/>
    <mergeCell ref="M11:M12"/>
    <mergeCell ref="N11:N12"/>
    <mergeCell ref="O11:O12"/>
    <mergeCell ref="J10:L10"/>
    <mergeCell ref="M10:O10"/>
  </mergeCells>
  <pageMargins left="0.25" right="0.25" top="0.75" bottom="0.75" header="0.3" footer="0.3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5B4B3-2CA1-457C-BE01-E99B1D1A192C}">
  <sheetPr>
    <pageSetUpPr fitToPage="1"/>
  </sheetPr>
  <dimension ref="A1:T183"/>
  <sheetViews>
    <sheetView zoomScaleNormal="100" workbookViewId="0">
      <selection activeCell="S23" sqref="S23"/>
    </sheetView>
  </sheetViews>
  <sheetFormatPr defaultColWidth="9.28515625" defaultRowHeight="15" x14ac:dyDescent="0.25"/>
  <cols>
    <col min="1" max="1" width="9.42578125" style="1" bestFit="1" customWidth="1"/>
    <col min="2" max="2" width="52.7109375" style="1" customWidth="1"/>
    <col min="3" max="5" width="4" style="76" customWidth="1"/>
    <col min="6" max="6" width="14.5703125" style="1" bestFit="1" customWidth="1"/>
    <col min="7" max="16" width="16.140625" style="1" customWidth="1"/>
    <col min="17" max="18" width="11.140625" style="113" customWidth="1"/>
    <col min="19" max="20" width="11.140625" style="1" customWidth="1"/>
    <col min="21" max="21" width="11" customWidth="1"/>
    <col min="22" max="25" width="9.85546875" bestFit="1" customWidth="1"/>
  </cols>
  <sheetData>
    <row r="1" spans="1:20" x14ac:dyDescent="0.25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/>
      <c r="R1"/>
      <c r="S1"/>
      <c r="T1"/>
    </row>
    <row r="2" spans="1:20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/>
      <c r="R2"/>
      <c r="S2"/>
      <c r="T2"/>
    </row>
    <row r="3" spans="1:20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/>
      <c r="R3"/>
      <c r="S3"/>
      <c r="T3"/>
    </row>
    <row r="4" spans="1:20" x14ac:dyDescent="0.2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/>
      <c r="R4"/>
      <c r="S4"/>
      <c r="T4"/>
    </row>
    <row r="5" spans="1:20" x14ac:dyDescent="0.2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/>
      <c r="R5"/>
      <c r="S5"/>
      <c r="T5"/>
    </row>
    <row r="6" spans="1:20" x14ac:dyDescent="0.25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/>
      <c r="R6"/>
      <c r="S6"/>
      <c r="T6"/>
    </row>
    <row r="7" spans="1:20" x14ac:dyDescent="0.2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/>
      <c r="R7"/>
      <c r="S7"/>
      <c r="T7"/>
    </row>
    <row r="8" spans="1:20" x14ac:dyDescent="0.25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/>
      <c r="R8"/>
      <c r="S8"/>
      <c r="T8"/>
    </row>
    <row r="9" spans="1:20" x14ac:dyDescent="0.25">
      <c r="A9" s="96"/>
      <c r="B9" s="223" t="s">
        <v>182</v>
      </c>
      <c r="C9" s="223"/>
      <c r="D9" s="98"/>
      <c r="E9" s="98"/>
      <c r="F9" s="98"/>
      <c r="G9" s="98"/>
      <c r="H9" s="98"/>
      <c r="I9" s="98"/>
      <c r="J9" s="98"/>
      <c r="K9" s="98"/>
      <c r="L9" s="98"/>
      <c r="M9" s="98"/>
      <c r="N9" s="96"/>
      <c r="O9" s="96"/>
      <c r="P9" s="96"/>
      <c r="Q9"/>
      <c r="R9"/>
      <c r="S9"/>
      <c r="T9"/>
    </row>
    <row r="10" spans="1:20" ht="15.6" customHeight="1" x14ac:dyDescent="0.25">
      <c r="A10" s="96"/>
      <c r="B10" s="224" t="s">
        <v>13</v>
      </c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96"/>
      <c r="O10" s="96"/>
      <c r="P10" s="96"/>
      <c r="Q10"/>
      <c r="R10"/>
      <c r="S10"/>
      <c r="T10"/>
    </row>
    <row r="11" spans="1:20" x14ac:dyDescent="0.25">
      <c r="A11" s="96"/>
      <c r="B11" s="223" t="s">
        <v>183</v>
      </c>
      <c r="C11" s="223"/>
      <c r="D11" s="79"/>
      <c r="E11" s="79"/>
      <c r="F11" s="79"/>
      <c r="G11" s="79"/>
      <c r="H11" s="79"/>
      <c r="I11" s="79"/>
      <c r="J11" s="98"/>
      <c r="K11" s="98"/>
      <c r="L11" s="98"/>
      <c r="M11" s="98"/>
      <c r="N11" s="96"/>
      <c r="O11" s="96"/>
      <c r="P11" s="96"/>
      <c r="Q11"/>
      <c r="R11"/>
      <c r="S11"/>
      <c r="T11"/>
    </row>
    <row r="12" spans="1:20" x14ac:dyDescent="0.25">
      <c r="A12" s="96"/>
      <c r="B12" s="98"/>
      <c r="C12" s="79"/>
      <c r="D12" s="79"/>
      <c r="E12" s="79"/>
      <c r="F12" s="79"/>
      <c r="G12" s="79"/>
      <c r="H12" s="79"/>
      <c r="I12" s="79"/>
      <c r="J12" s="98"/>
      <c r="K12" s="98"/>
      <c r="L12" s="98"/>
      <c r="M12" s="98"/>
      <c r="N12" s="96"/>
      <c r="O12" s="96"/>
      <c r="P12" s="96"/>
      <c r="Q12"/>
      <c r="R12"/>
      <c r="S12"/>
      <c r="T12"/>
    </row>
    <row r="13" spans="1:20" x14ac:dyDescent="0.25">
      <c r="A13" s="96"/>
      <c r="B13" s="223" t="s">
        <v>184</v>
      </c>
      <c r="C13" s="223"/>
      <c r="D13" s="79"/>
      <c r="E13" s="79"/>
      <c r="F13" s="79"/>
      <c r="G13" s="79"/>
      <c r="H13" s="79"/>
      <c r="I13" s="79"/>
      <c r="J13" s="98"/>
      <c r="K13" s="98"/>
      <c r="L13" s="98"/>
      <c r="M13" s="98"/>
      <c r="N13" s="96"/>
      <c r="O13" s="96"/>
      <c r="P13" s="96"/>
      <c r="Q13"/>
      <c r="R13"/>
      <c r="S13"/>
      <c r="T13"/>
    </row>
    <row r="14" spans="1:20" x14ac:dyDescent="0.25">
      <c r="A14" s="96"/>
      <c r="B14" s="225" t="s">
        <v>185</v>
      </c>
      <c r="C14" s="225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6"/>
      <c r="O14" s="96"/>
      <c r="P14" s="96"/>
      <c r="Q14"/>
      <c r="R14"/>
      <c r="S14"/>
      <c r="T14"/>
    </row>
    <row r="15" spans="1:20" x14ac:dyDescent="0.25">
      <c r="A15" s="99"/>
      <c r="B15" s="213" t="s">
        <v>168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/>
      <c r="R15"/>
      <c r="S15"/>
      <c r="T15"/>
    </row>
    <row r="16" spans="1:20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/>
      <c r="R16"/>
      <c r="S16"/>
      <c r="T16"/>
    </row>
    <row r="17" spans="1:20" ht="15" customHeight="1" x14ac:dyDescent="0.25">
      <c r="A17" s="173" t="s">
        <v>15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/>
      <c r="R17"/>
      <c r="S17"/>
      <c r="T17"/>
    </row>
    <row r="18" spans="1:20" ht="15" customHeight="1" x14ac:dyDescent="0.25">
      <c r="A18" s="175" t="s">
        <v>16</v>
      </c>
      <c r="B18" s="175"/>
      <c r="C18" s="175"/>
      <c r="D18" s="175"/>
      <c r="E18" s="175"/>
      <c r="F18" s="175"/>
      <c r="G18" s="3">
        <v>1</v>
      </c>
      <c r="H18" s="3">
        <v>2</v>
      </c>
      <c r="I18" s="3">
        <v>3</v>
      </c>
      <c r="J18" s="3">
        <v>4</v>
      </c>
      <c r="K18" s="3">
        <v>5</v>
      </c>
      <c r="L18" s="3">
        <v>6</v>
      </c>
      <c r="M18" s="3">
        <v>7</v>
      </c>
      <c r="N18" s="3">
        <v>8</v>
      </c>
      <c r="O18" s="3">
        <v>9</v>
      </c>
      <c r="P18" s="3">
        <v>10</v>
      </c>
    </row>
    <row r="19" spans="1:20" ht="15" customHeight="1" x14ac:dyDescent="0.25">
      <c r="A19" s="175" t="s">
        <v>17</v>
      </c>
      <c r="B19" s="175"/>
      <c r="C19" s="175"/>
      <c r="D19" s="175"/>
      <c r="E19" s="175"/>
      <c r="F19" s="175"/>
      <c r="G19" s="3" t="s">
        <v>18</v>
      </c>
      <c r="H19" s="4" t="s">
        <v>18</v>
      </c>
      <c r="I19" s="4" t="s">
        <v>18</v>
      </c>
      <c r="J19" s="4" t="s">
        <v>18</v>
      </c>
      <c r="K19" s="4" t="s">
        <v>18</v>
      </c>
      <c r="L19" s="4" t="s">
        <v>18</v>
      </c>
      <c r="M19" s="4" t="s">
        <v>18</v>
      </c>
      <c r="N19" s="4" t="s">
        <v>18</v>
      </c>
      <c r="O19" s="4" t="s">
        <v>18</v>
      </c>
      <c r="P19" s="4" t="s">
        <v>18</v>
      </c>
    </row>
    <row r="20" spans="1:20" ht="54" x14ac:dyDescent="0.25">
      <c r="A20" s="176" t="s">
        <v>19</v>
      </c>
      <c r="B20" s="176"/>
      <c r="C20" s="176"/>
      <c r="D20" s="176"/>
      <c r="E20" s="176"/>
      <c r="F20" s="176"/>
      <c r="G20" s="63" t="s">
        <v>11</v>
      </c>
      <c r="H20" s="63" t="s">
        <v>158</v>
      </c>
      <c r="I20" s="63" t="s">
        <v>147</v>
      </c>
      <c r="J20" s="63" t="s">
        <v>148</v>
      </c>
      <c r="K20" s="63" t="s">
        <v>149</v>
      </c>
      <c r="L20" s="63" t="s">
        <v>150</v>
      </c>
      <c r="M20" s="63" t="s">
        <v>151</v>
      </c>
      <c r="N20" s="63" t="s">
        <v>152</v>
      </c>
      <c r="O20" s="63" t="s">
        <v>153</v>
      </c>
      <c r="P20" s="63" t="s">
        <v>154</v>
      </c>
      <c r="S20" s="6"/>
      <c r="T20" s="6"/>
    </row>
    <row r="21" spans="1:20" ht="25.5" customHeight="1" x14ac:dyDescent="0.25">
      <c r="A21" s="175" t="s">
        <v>21</v>
      </c>
      <c r="B21" s="175"/>
      <c r="C21" s="175"/>
      <c r="D21" s="175"/>
      <c r="E21" s="175"/>
      <c r="F21" s="175"/>
      <c r="G21" s="4" t="s">
        <v>188</v>
      </c>
      <c r="H21" s="4" t="s">
        <v>188</v>
      </c>
      <c r="I21" s="4" t="s">
        <v>188</v>
      </c>
      <c r="J21" s="4" t="s">
        <v>188</v>
      </c>
      <c r="K21" s="4" t="s">
        <v>188</v>
      </c>
      <c r="L21" s="4" t="s">
        <v>188</v>
      </c>
      <c r="M21" s="4" t="s">
        <v>188</v>
      </c>
      <c r="N21" s="4" t="s">
        <v>188</v>
      </c>
      <c r="O21" s="4" t="s">
        <v>188</v>
      </c>
      <c r="P21" s="4" t="s">
        <v>188</v>
      </c>
    </row>
    <row r="22" spans="1:20" ht="15" customHeight="1" x14ac:dyDescent="0.25">
      <c r="A22" s="175" t="s">
        <v>171</v>
      </c>
      <c r="B22" s="175"/>
      <c r="C22" s="175"/>
      <c r="D22" s="175"/>
      <c r="E22" s="175"/>
      <c r="F22" s="175"/>
      <c r="G22" s="3">
        <v>5</v>
      </c>
      <c r="H22" s="3">
        <v>5</v>
      </c>
      <c r="I22" s="3">
        <v>5</v>
      </c>
      <c r="J22" s="3">
        <v>5</v>
      </c>
      <c r="K22" s="3">
        <v>5</v>
      </c>
      <c r="L22" s="3">
        <v>5</v>
      </c>
      <c r="M22" s="3">
        <v>5</v>
      </c>
      <c r="N22" s="3">
        <v>5</v>
      </c>
      <c r="O22" s="3">
        <v>5</v>
      </c>
      <c r="P22" s="3">
        <v>5</v>
      </c>
    </row>
    <row r="23" spans="1:20" ht="15" customHeight="1" x14ac:dyDescent="0.25">
      <c r="A23" s="176" t="s">
        <v>22</v>
      </c>
      <c r="B23" s="176"/>
      <c r="C23" s="176"/>
      <c r="D23" s="176"/>
      <c r="E23" s="176"/>
      <c r="F23" s="176"/>
      <c r="G23" s="3" t="s">
        <v>23</v>
      </c>
      <c r="H23" s="4" t="s">
        <v>23</v>
      </c>
      <c r="I23" s="4" t="s">
        <v>23</v>
      </c>
      <c r="J23" s="4" t="s">
        <v>23</v>
      </c>
      <c r="K23" s="4" t="s">
        <v>23</v>
      </c>
      <c r="L23" s="4" t="s">
        <v>23</v>
      </c>
      <c r="M23" s="4" t="s">
        <v>23</v>
      </c>
      <c r="N23" s="4" t="s">
        <v>23</v>
      </c>
      <c r="O23" s="4" t="s">
        <v>23</v>
      </c>
      <c r="P23" s="4" t="s">
        <v>23</v>
      </c>
      <c r="T23" s="135"/>
    </row>
    <row r="24" spans="1:20" ht="15" customHeight="1" x14ac:dyDescent="0.25">
      <c r="A24" s="178" t="s">
        <v>24</v>
      </c>
      <c r="B24" s="178"/>
      <c r="C24" s="178"/>
      <c r="D24" s="178"/>
      <c r="E24" s="178"/>
      <c r="F24" s="178"/>
      <c r="G24" s="153">
        <v>8</v>
      </c>
      <c r="H24" s="153">
        <v>2</v>
      </c>
      <c r="I24" s="154">
        <v>2</v>
      </c>
      <c r="J24" s="153">
        <v>2</v>
      </c>
      <c r="K24" s="154">
        <v>1</v>
      </c>
      <c r="L24" s="153">
        <v>1</v>
      </c>
      <c r="M24" s="154">
        <v>1</v>
      </c>
      <c r="N24" s="155">
        <v>9</v>
      </c>
      <c r="O24" s="156">
        <v>3</v>
      </c>
      <c r="P24" s="155">
        <v>4</v>
      </c>
      <c r="T24" s="135"/>
    </row>
    <row r="25" spans="1:20" ht="15" customHeight="1" x14ac:dyDescent="0.25">
      <c r="A25" s="176" t="s">
        <v>25</v>
      </c>
      <c r="B25" s="176"/>
      <c r="C25" s="176"/>
      <c r="D25" s="176"/>
      <c r="E25" s="176"/>
      <c r="F25" s="176"/>
      <c r="G25" s="3"/>
      <c r="H25" s="4"/>
      <c r="I25" s="4"/>
      <c r="J25" s="4"/>
      <c r="K25" s="4"/>
      <c r="L25" s="4"/>
      <c r="M25" s="4"/>
      <c r="N25" s="4"/>
      <c r="O25" s="4"/>
      <c r="P25" s="4"/>
      <c r="T25" s="150"/>
    </row>
    <row r="26" spans="1:20" ht="15" customHeight="1" x14ac:dyDescent="0.25">
      <c r="A26" s="176" t="s">
        <v>26</v>
      </c>
      <c r="B26" s="176"/>
      <c r="C26" s="176"/>
      <c r="D26" s="176"/>
      <c r="E26" s="176"/>
      <c r="F26" s="176"/>
      <c r="G26" s="3"/>
      <c r="H26" s="4"/>
      <c r="I26" s="4"/>
      <c r="J26" s="4"/>
      <c r="K26" s="4"/>
      <c r="L26" s="4"/>
      <c r="M26" s="4"/>
      <c r="N26" s="4"/>
      <c r="O26" s="4"/>
      <c r="P26" s="4"/>
      <c r="T26" s="135"/>
    </row>
    <row r="27" spans="1:20" ht="15" customHeight="1" x14ac:dyDescent="0.25">
      <c r="A27" s="176" t="s">
        <v>27</v>
      </c>
      <c r="B27" s="176"/>
      <c r="C27" s="176"/>
      <c r="D27" s="176"/>
      <c r="E27" s="176"/>
      <c r="F27" s="176"/>
      <c r="G27" s="158">
        <v>17138.03</v>
      </c>
      <c r="H27" s="158">
        <v>9561.11</v>
      </c>
      <c r="I27" s="158">
        <v>12361.645</v>
      </c>
      <c r="J27" s="158">
        <v>8658.3677850000004</v>
      </c>
      <c r="K27" s="158">
        <v>13557.66</v>
      </c>
      <c r="L27" s="158">
        <v>9300</v>
      </c>
      <c r="M27" s="158">
        <v>11448.13</v>
      </c>
      <c r="N27" s="158">
        <v>8744.98</v>
      </c>
      <c r="O27" s="158">
        <v>13048.280219999999</v>
      </c>
      <c r="P27" s="158">
        <v>8569.1255700000002</v>
      </c>
      <c r="T27" s="150"/>
    </row>
    <row r="28" spans="1:20" ht="15" customHeight="1" x14ac:dyDescent="0.25">
      <c r="A28" s="176" t="s">
        <v>28</v>
      </c>
      <c r="B28" s="176"/>
      <c r="C28" s="176"/>
      <c r="D28" s="176"/>
      <c r="E28" s="176"/>
      <c r="F28" s="176"/>
      <c r="G28" s="3"/>
      <c r="H28" s="4"/>
      <c r="I28" s="4"/>
      <c r="J28" s="4"/>
      <c r="K28" s="4"/>
      <c r="L28" s="4"/>
      <c r="M28" s="4"/>
      <c r="N28" s="4"/>
      <c r="O28" s="4"/>
      <c r="P28" s="4"/>
      <c r="T28" s="135"/>
    </row>
    <row r="29" spans="1:20" ht="15" customHeight="1" x14ac:dyDescent="0.25">
      <c r="A29" s="176" t="s">
        <v>29</v>
      </c>
      <c r="B29" s="176"/>
      <c r="C29" s="176"/>
      <c r="D29" s="176"/>
      <c r="E29" s="176"/>
      <c r="F29" s="176"/>
      <c r="G29" s="80">
        <v>46143</v>
      </c>
      <c r="H29" s="80">
        <v>46143</v>
      </c>
      <c r="I29" s="80">
        <v>46143</v>
      </c>
      <c r="J29" s="80">
        <v>46143</v>
      </c>
      <c r="K29" s="80">
        <v>46143</v>
      </c>
      <c r="L29" s="80">
        <v>46143</v>
      </c>
      <c r="M29" s="80">
        <v>46143</v>
      </c>
      <c r="N29" s="80">
        <v>46143</v>
      </c>
      <c r="O29" s="80">
        <v>46143</v>
      </c>
      <c r="P29" s="80">
        <v>46143</v>
      </c>
      <c r="T29" s="150"/>
    </row>
    <row r="30" spans="1:20" ht="15" customHeight="1" x14ac:dyDescent="0.25">
      <c r="A30" s="254"/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S30" s="113"/>
      <c r="T30" s="151"/>
    </row>
    <row r="31" spans="1:20" ht="15" customHeight="1" x14ac:dyDescent="0.25">
      <c r="A31" s="192" t="s">
        <v>30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212"/>
      <c r="S31" s="113"/>
      <c r="T31" s="152"/>
    </row>
    <row r="32" spans="1:20" ht="15" customHeight="1" x14ac:dyDescent="0.25">
      <c r="A32" s="4">
        <v>1</v>
      </c>
      <c r="B32" s="177" t="s">
        <v>31</v>
      </c>
      <c r="C32" s="177"/>
      <c r="D32" s="177"/>
      <c r="E32" s="177"/>
      <c r="F32" s="8" t="s">
        <v>32</v>
      </c>
      <c r="G32" s="8" t="s">
        <v>33</v>
      </c>
      <c r="H32" s="8" t="s">
        <v>33</v>
      </c>
      <c r="I32" s="5" t="s">
        <v>33</v>
      </c>
      <c r="J32" s="5" t="s">
        <v>33</v>
      </c>
      <c r="K32" s="5" t="s">
        <v>33</v>
      </c>
      <c r="L32" s="5" t="s">
        <v>33</v>
      </c>
      <c r="M32" s="5" t="s">
        <v>33</v>
      </c>
      <c r="N32" s="5" t="s">
        <v>33</v>
      </c>
      <c r="O32" s="5" t="s">
        <v>33</v>
      </c>
      <c r="P32" s="5" t="s">
        <v>33</v>
      </c>
      <c r="S32" s="113"/>
      <c r="T32" s="151"/>
    </row>
    <row r="33" spans="1:20" ht="15" customHeight="1" x14ac:dyDescent="0.25">
      <c r="A33" s="4" t="s">
        <v>1</v>
      </c>
      <c r="B33" s="178" t="s">
        <v>34</v>
      </c>
      <c r="C33" s="178"/>
      <c r="D33" s="178"/>
      <c r="E33" s="178"/>
      <c r="F33" s="9"/>
      <c r="G33" s="10">
        <f>G27</f>
        <v>17138.03</v>
      </c>
      <c r="H33" s="10">
        <f t="shared" ref="H33:P33" si="0">H27</f>
        <v>9561.11</v>
      </c>
      <c r="I33" s="10">
        <f t="shared" si="0"/>
        <v>12361.645</v>
      </c>
      <c r="J33" s="10">
        <f t="shared" si="0"/>
        <v>8658.3677850000004</v>
      </c>
      <c r="K33" s="10">
        <f t="shared" si="0"/>
        <v>13557.66</v>
      </c>
      <c r="L33" s="10">
        <f t="shared" si="0"/>
        <v>9300</v>
      </c>
      <c r="M33" s="10">
        <f t="shared" si="0"/>
        <v>11448.13</v>
      </c>
      <c r="N33" s="10">
        <f t="shared" si="0"/>
        <v>8744.98</v>
      </c>
      <c r="O33" s="10">
        <f t="shared" si="0"/>
        <v>13048.280219999999</v>
      </c>
      <c r="P33" s="10">
        <f t="shared" si="0"/>
        <v>8569.1255700000002</v>
      </c>
      <c r="S33" s="113"/>
      <c r="T33" s="113"/>
    </row>
    <row r="34" spans="1:20" ht="15" customHeight="1" x14ac:dyDescent="0.25">
      <c r="A34" s="11" t="s">
        <v>2</v>
      </c>
      <c r="B34" s="201" t="s">
        <v>35</v>
      </c>
      <c r="C34" s="201"/>
      <c r="D34" s="201"/>
      <c r="E34" s="201"/>
      <c r="F34" s="12">
        <v>0</v>
      </c>
      <c r="G34" s="13" t="s">
        <v>14</v>
      </c>
      <c r="H34" s="14" t="s">
        <v>14</v>
      </c>
      <c r="I34" s="14" t="s">
        <v>14</v>
      </c>
      <c r="J34" s="14" t="s">
        <v>14</v>
      </c>
      <c r="K34" s="14" t="s">
        <v>14</v>
      </c>
      <c r="L34" s="14" t="s">
        <v>14</v>
      </c>
      <c r="M34" s="14" t="s">
        <v>14</v>
      </c>
      <c r="N34" s="14" t="s">
        <v>14</v>
      </c>
      <c r="O34" s="14" t="s">
        <v>14</v>
      </c>
      <c r="P34" s="14" t="s">
        <v>14</v>
      </c>
      <c r="S34" s="113"/>
      <c r="T34" s="113"/>
    </row>
    <row r="35" spans="1:20" ht="15" customHeight="1" x14ac:dyDescent="0.25">
      <c r="A35" s="4" t="s">
        <v>3</v>
      </c>
      <c r="B35" s="176" t="s">
        <v>36</v>
      </c>
      <c r="C35" s="176"/>
      <c r="D35" s="176"/>
      <c r="E35" s="176"/>
      <c r="F35" s="15">
        <v>0</v>
      </c>
      <c r="G35" s="16" t="s">
        <v>14</v>
      </c>
      <c r="H35" s="17" t="s">
        <v>14</v>
      </c>
      <c r="I35" s="17" t="s">
        <v>14</v>
      </c>
      <c r="J35" s="17" t="s">
        <v>14</v>
      </c>
      <c r="K35" s="17" t="s">
        <v>14</v>
      </c>
      <c r="L35" s="17" t="s">
        <v>14</v>
      </c>
      <c r="M35" s="17" t="s">
        <v>14</v>
      </c>
      <c r="N35" s="17" t="s">
        <v>14</v>
      </c>
      <c r="O35" s="17" t="s">
        <v>14</v>
      </c>
      <c r="P35" s="17" t="s">
        <v>14</v>
      </c>
      <c r="S35" s="113"/>
      <c r="T35" s="113"/>
    </row>
    <row r="36" spans="1:20" ht="15" customHeight="1" x14ac:dyDescent="0.25">
      <c r="A36" s="4" t="s">
        <v>4</v>
      </c>
      <c r="B36" s="176" t="s">
        <v>37</v>
      </c>
      <c r="C36" s="176"/>
      <c r="D36" s="176"/>
      <c r="E36" s="176"/>
      <c r="F36" s="9">
        <v>0</v>
      </c>
      <c r="G36" s="16" t="s">
        <v>14</v>
      </c>
      <c r="H36" s="17" t="s">
        <v>14</v>
      </c>
      <c r="I36" s="17" t="s">
        <v>14</v>
      </c>
      <c r="J36" s="17" t="s">
        <v>14</v>
      </c>
      <c r="K36" s="17" t="s">
        <v>14</v>
      </c>
      <c r="L36" s="17" t="s">
        <v>14</v>
      </c>
      <c r="M36" s="17" t="s">
        <v>14</v>
      </c>
      <c r="N36" s="17" t="s">
        <v>14</v>
      </c>
      <c r="O36" s="17" t="s">
        <v>14</v>
      </c>
      <c r="P36" s="17" t="s">
        <v>14</v>
      </c>
      <c r="S36" s="113"/>
      <c r="T36" s="113"/>
    </row>
    <row r="37" spans="1:20" ht="15" customHeight="1" x14ac:dyDescent="0.25">
      <c r="A37" s="4" t="s">
        <v>5</v>
      </c>
      <c r="B37" s="176" t="s">
        <v>38</v>
      </c>
      <c r="C37" s="176"/>
      <c r="D37" s="176"/>
      <c r="E37" s="176"/>
      <c r="F37" s="9">
        <v>0</v>
      </c>
      <c r="G37" s="16" t="s">
        <v>14</v>
      </c>
      <c r="H37" s="17" t="s">
        <v>14</v>
      </c>
      <c r="I37" s="17" t="s">
        <v>14</v>
      </c>
      <c r="J37" s="17" t="s">
        <v>14</v>
      </c>
      <c r="K37" s="17" t="s">
        <v>14</v>
      </c>
      <c r="L37" s="17" t="s">
        <v>14</v>
      </c>
      <c r="M37" s="17" t="s">
        <v>14</v>
      </c>
      <c r="N37" s="17" t="s">
        <v>14</v>
      </c>
      <c r="O37" s="17" t="s">
        <v>14</v>
      </c>
      <c r="P37" s="17" t="s">
        <v>14</v>
      </c>
      <c r="S37" s="113"/>
      <c r="T37" s="113"/>
    </row>
    <row r="38" spans="1:20" ht="15" customHeight="1" x14ac:dyDescent="0.25">
      <c r="A38" s="182" t="s">
        <v>39</v>
      </c>
      <c r="B38" s="182"/>
      <c r="C38" s="182"/>
      <c r="D38" s="182"/>
      <c r="E38" s="182"/>
      <c r="F38" s="18"/>
      <c r="G38" s="18">
        <f>SUM(G33:G37)</f>
        <v>17138.03</v>
      </c>
      <c r="H38" s="18">
        <f>SUM(H33:H37)</f>
        <v>9561.11</v>
      </c>
      <c r="I38" s="18">
        <f>SUM(I33:I37)</f>
        <v>12361.645</v>
      </c>
      <c r="J38" s="18">
        <f t="shared" ref="J38:P38" si="1">SUM(J33:J37)</f>
        <v>8658.3677850000004</v>
      </c>
      <c r="K38" s="18">
        <f t="shared" si="1"/>
        <v>13557.66</v>
      </c>
      <c r="L38" s="18">
        <f t="shared" si="1"/>
        <v>9300</v>
      </c>
      <c r="M38" s="18">
        <f t="shared" si="1"/>
        <v>11448.13</v>
      </c>
      <c r="N38" s="18">
        <f t="shared" si="1"/>
        <v>8744.98</v>
      </c>
      <c r="O38" s="18">
        <f t="shared" si="1"/>
        <v>13048.280219999999</v>
      </c>
      <c r="P38" s="18">
        <f t="shared" si="1"/>
        <v>8569.1255700000002</v>
      </c>
      <c r="S38" s="113"/>
      <c r="T38" s="113"/>
    </row>
    <row r="39" spans="1:20" ht="15" customHeight="1" x14ac:dyDescent="0.25">
      <c r="A39" s="187"/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S39" s="113"/>
      <c r="T39" s="113"/>
    </row>
    <row r="40" spans="1:20" ht="15" customHeight="1" x14ac:dyDescent="0.25">
      <c r="A40" s="192" t="s">
        <v>40</v>
      </c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212"/>
      <c r="S40" s="113"/>
      <c r="T40" s="113"/>
    </row>
    <row r="41" spans="1:20" ht="15" customHeight="1" x14ac:dyDescent="0.25">
      <c r="A41" s="19" t="s">
        <v>41</v>
      </c>
      <c r="B41" s="19"/>
      <c r="C41" s="5"/>
      <c r="D41" s="5"/>
      <c r="E41" s="5"/>
      <c r="F41" s="19"/>
      <c r="G41" s="20"/>
      <c r="H41" s="19"/>
      <c r="I41" s="19"/>
      <c r="J41" s="19"/>
      <c r="K41" s="19"/>
      <c r="L41" s="19"/>
      <c r="M41" s="19"/>
      <c r="N41" s="19"/>
      <c r="O41" s="19"/>
      <c r="P41" s="19"/>
      <c r="S41" s="113"/>
      <c r="T41" s="113"/>
    </row>
    <row r="42" spans="1:20" ht="15" customHeight="1" x14ac:dyDescent="0.25">
      <c r="A42" s="5" t="s">
        <v>42</v>
      </c>
      <c r="B42" s="177" t="s">
        <v>43</v>
      </c>
      <c r="C42" s="177"/>
      <c r="D42" s="177"/>
      <c r="E42" s="177"/>
      <c r="F42" s="21" t="s">
        <v>44</v>
      </c>
      <c r="G42" s="8" t="s">
        <v>33</v>
      </c>
      <c r="H42" s="5" t="s">
        <v>33</v>
      </c>
      <c r="I42" s="5" t="s">
        <v>33</v>
      </c>
      <c r="J42" s="5" t="s">
        <v>33</v>
      </c>
      <c r="K42" s="5" t="s">
        <v>33</v>
      </c>
      <c r="L42" s="5" t="s">
        <v>33</v>
      </c>
      <c r="M42" s="5" t="s">
        <v>33</v>
      </c>
      <c r="N42" s="5" t="s">
        <v>33</v>
      </c>
      <c r="O42" s="5" t="s">
        <v>33</v>
      </c>
      <c r="P42" s="5" t="s">
        <v>33</v>
      </c>
      <c r="S42" s="113"/>
      <c r="T42" s="113"/>
    </row>
    <row r="43" spans="1:20" ht="15" customHeight="1" x14ac:dyDescent="0.25">
      <c r="A43" s="4" t="s">
        <v>1</v>
      </c>
      <c r="B43" s="176" t="s">
        <v>45</v>
      </c>
      <c r="C43" s="176"/>
      <c r="D43" s="176"/>
      <c r="E43" s="176"/>
      <c r="F43" s="22">
        <v>8.3299999999999999E-2</v>
      </c>
      <c r="G43" s="10">
        <f>ROUND($F$43*G38,2)</f>
        <v>1427.6</v>
      </c>
      <c r="H43" s="10">
        <f t="shared" ref="H43:P43" si="2">ROUND($F$43*H38,2)</f>
        <v>796.44</v>
      </c>
      <c r="I43" s="10">
        <f t="shared" si="2"/>
        <v>1029.73</v>
      </c>
      <c r="J43" s="10">
        <f t="shared" si="2"/>
        <v>721.24</v>
      </c>
      <c r="K43" s="10">
        <f t="shared" si="2"/>
        <v>1129.3499999999999</v>
      </c>
      <c r="L43" s="10">
        <f t="shared" si="2"/>
        <v>774.69</v>
      </c>
      <c r="M43" s="10">
        <f t="shared" si="2"/>
        <v>953.63</v>
      </c>
      <c r="N43" s="10">
        <f t="shared" si="2"/>
        <v>728.46</v>
      </c>
      <c r="O43" s="10">
        <f t="shared" si="2"/>
        <v>1086.92</v>
      </c>
      <c r="P43" s="10">
        <f t="shared" si="2"/>
        <v>713.81</v>
      </c>
      <c r="S43" s="113"/>
      <c r="T43" s="113"/>
    </row>
    <row r="44" spans="1:20" ht="15" customHeight="1" x14ac:dyDescent="0.25">
      <c r="A44" s="4" t="s">
        <v>2</v>
      </c>
      <c r="B44" s="179" t="s">
        <v>46</v>
      </c>
      <c r="C44" s="179"/>
      <c r="D44" s="179"/>
      <c r="E44" s="179"/>
      <c r="F44" s="15">
        <v>0.121</v>
      </c>
      <c r="G44" s="10">
        <f>ROUND($F$44*G38,2)</f>
        <v>2073.6999999999998</v>
      </c>
      <c r="H44" s="10">
        <f t="shared" ref="H44:P44" si="3">ROUND($F$44*H38,2)</f>
        <v>1156.8900000000001</v>
      </c>
      <c r="I44" s="10">
        <f t="shared" si="3"/>
        <v>1495.76</v>
      </c>
      <c r="J44" s="10">
        <f t="shared" si="3"/>
        <v>1047.6600000000001</v>
      </c>
      <c r="K44" s="10">
        <f t="shared" si="3"/>
        <v>1640.48</v>
      </c>
      <c r="L44" s="10">
        <f t="shared" si="3"/>
        <v>1125.3</v>
      </c>
      <c r="M44" s="10">
        <f t="shared" si="3"/>
        <v>1385.22</v>
      </c>
      <c r="N44" s="10">
        <f t="shared" si="3"/>
        <v>1058.1400000000001</v>
      </c>
      <c r="O44" s="10">
        <f t="shared" si="3"/>
        <v>1578.84</v>
      </c>
      <c r="P44" s="10">
        <f t="shared" si="3"/>
        <v>1036.8599999999999</v>
      </c>
      <c r="S44" s="113"/>
      <c r="T44" s="113"/>
    </row>
    <row r="45" spans="1:20" ht="15" customHeight="1" x14ac:dyDescent="0.25">
      <c r="A45" s="23"/>
      <c r="B45" s="180" t="s">
        <v>47</v>
      </c>
      <c r="C45" s="180"/>
      <c r="D45" s="180"/>
      <c r="E45" s="180"/>
      <c r="F45" s="15">
        <f t="shared" ref="F45" si="4">SUM(F43:F44)</f>
        <v>0.20429999999999998</v>
      </c>
      <c r="G45" s="10">
        <f t="shared" ref="G45" si="5">SUM(G43:G44)</f>
        <v>3501.2999999999997</v>
      </c>
      <c r="H45" s="10">
        <f t="shared" ref="H45:P45" si="6">SUM(H43:H44)</f>
        <v>1953.3300000000002</v>
      </c>
      <c r="I45" s="10">
        <f t="shared" si="6"/>
        <v>2525.4899999999998</v>
      </c>
      <c r="J45" s="10">
        <f t="shared" si="6"/>
        <v>1768.9</v>
      </c>
      <c r="K45" s="10">
        <f t="shared" si="6"/>
        <v>2769.83</v>
      </c>
      <c r="L45" s="10">
        <f t="shared" si="6"/>
        <v>1899.99</v>
      </c>
      <c r="M45" s="10">
        <f t="shared" si="6"/>
        <v>2338.85</v>
      </c>
      <c r="N45" s="10">
        <f t="shared" si="6"/>
        <v>1786.6000000000001</v>
      </c>
      <c r="O45" s="10">
        <f t="shared" si="6"/>
        <v>2665.76</v>
      </c>
      <c r="P45" s="10">
        <f t="shared" si="6"/>
        <v>1750.6699999999998</v>
      </c>
      <c r="S45" s="113"/>
      <c r="T45" s="113"/>
    </row>
    <row r="46" spans="1:20" ht="15" customHeight="1" x14ac:dyDescent="0.25">
      <c r="A46" s="24" t="s">
        <v>3</v>
      </c>
      <c r="B46" s="181" t="s">
        <v>48</v>
      </c>
      <c r="C46" s="181"/>
      <c r="D46" s="181"/>
      <c r="E46" s="181"/>
      <c r="F46" s="25">
        <f>F45*F62</f>
        <v>5.47524E-2</v>
      </c>
      <c r="G46" s="10">
        <f t="shared" ref="G46" si="7">$F$46*G38</f>
        <v>938.34827377199997</v>
      </c>
      <c r="H46" s="10">
        <f t="shared" ref="H46:P46" si="8">$F$46*H38</f>
        <v>523.49371916400003</v>
      </c>
      <c r="I46" s="10">
        <f t="shared" si="8"/>
        <v>676.82973169800005</v>
      </c>
      <c r="J46" s="10">
        <f t="shared" si="8"/>
        <v>474.06641631143401</v>
      </c>
      <c r="K46" s="10">
        <f t="shared" si="8"/>
        <v>742.31442338399995</v>
      </c>
      <c r="L46" s="10">
        <f t="shared" si="8"/>
        <v>509.19731999999999</v>
      </c>
      <c r="M46" s="10">
        <f t="shared" si="8"/>
        <v>626.81259301199998</v>
      </c>
      <c r="N46" s="10">
        <f t="shared" si="8"/>
        <v>478.80864295199996</v>
      </c>
      <c r="O46" s="10">
        <f t="shared" si="8"/>
        <v>714.42465791752795</v>
      </c>
      <c r="P46" s="10">
        <f t="shared" si="8"/>
        <v>469.180190858868</v>
      </c>
    </row>
    <row r="47" spans="1:20" ht="15" customHeight="1" x14ac:dyDescent="0.25">
      <c r="A47" s="182" t="s">
        <v>49</v>
      </c>
      <c r="B47" s="182"/>
      <c r="C47" s="182"/>
      <c r="D47" s="182"/>
      <c r="E47" s="182"/>
      <c r="F47" s="26">
        <f>SUM(F45:F46)</f>
        <v>0.25905239999999996</v>
      </c>
      <c r="G47" s="18">
        <f t="shared" ref="G47" si="9">SUM(G45:G46)</f>
        <v>4439.6482737719998</v>
      </c>
      <c r="H47" s="18">
        <f t="shared" ref="H47:P47" si="10">SUM(H45:H46)</f>
        <v>2476.8237191640001</v>
      </c>
      <c r="I47" s="18">
        <f t="shared" si="10"/>
        <v>3202.3197316979999</v>
      </c>
      <c r="J47" s="18">
        <f t="shared" si="10"/>
        <v>2242.9664163114339</v>
      </c>
      <c r="K47" s="18">
        <f t="shared" si="10"/>
        <v>3512.1444233839998</v>
      </c>
      <c r="L47" s="18">
        <f t="shared" si="10"/>
        <v>2409.18732</v>
      </c>
      <c r="M47" s="18">
        <f t="shared" si="10"/>
        <v>2965.6625930119999</v>
      </c>
      <c r="N47" s="18">
        <f t="shared" si="10"/>
        <v>2265.4086429520003</v>
      </c>
      <c r="O47" s="18">
        <f t="shared" si="10"/>
        <v>3380.1846579175281</v>
      </c>
      <c r="P47" s="18">
        <f t="shared" si="10"/>
        <v>2219.8501908588678</v>
      </c>
    </row>
    <row r="48" spans="1:20" ht="15" customHeight="1" x14ac:dyDescent="0.25">
      <c r="A48" s="201" t="s">
        <v>50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S48" s="27"/>
      <c r="T48" s="27"/>
    </row>
    <row r="49" spans="1:20" ht="15" customHeight="1" x14ac:dyDescent="0.25">
      <c r="A49" s="201" t="s">
        <v>51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S49" s="27"/>
      <c r="T49" s="27"/>
    </row>
    <row r="50" spans="1:20" ht="15" customHeight="1" x14ac:dyDescent="0.25">
      <c r="A50" s="179" t="s">
        <v>52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S50" s="27"/>
      <c r="T50" s="27"/>
    </row>
    <row r="51" spans="1:20" ht="15" customHeight="1" x14ac:dyDescent="0.25">
      <c r="A51" s="187"/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</row>
    <row r="52" spans="1:20" ht="15" customHeight="1" x14ac:dyDescent="0.25">
      <c r="A52" s="192" t="s">
        <v>53</v>
      </c>
      <c r="B52" s="193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212"/>
    </row>
    <row r="53" spans="1:20" ht="15" customHeight="1" x14ac:dyDescent="0.25">
      <c r="A53" s="4" t="s">
        <v>54</v>
      </c>
      <c r="B53" s="177" t="s">
        <v>55</v>
      </c>
      <c r="C53" s="177"/>
      <c r="D53" s="177"/>
      <c r="E53" s="177"/>
      <c r="F53" s="21" t="s">
        <v>44</v>
      </c>
      <c r="G53" s="8" t="s">
        <v>33</v>
      </c>
      <c r="H53" s="5" t="s">
        <v>33</v>
      </c>
      <c r="I53" s="5" t="s">
        <v>33</v>
      </c>
      <c r="J53" s="5" t="s">
        <v>33</v>
      </c>
      <c r="K53" s="5" t="s">
        <v>33</v>
      </c>
      <c r="L53" s="5" t="s">
        <v>33</v>
      </c>
      <c r="M53" s="5" t="s">
        <v>33</v>
      </c>
      <c r="N53" s="5" t="s">
        <v>33</v>
      </c>
      <c r="O53" s="5" t="s">
        <v>33</v>
      </c>
      <c r="P53" s="5" t="s">
        <v>33</v>
      </c>
    </row>
    <row r="54" spans="1:20" ht="15" customHeight="1" x14ac:dyDescent="0.25">
      <c r="A54" s="4" t="s">
        <v>1</v>
      </c>
      <c r="B54" s="178" t="s">
        <v>56</v>
      </c>
      <c r="C54" s="178"/>
      <c r="D54" s="178"/>
      <c r="E54" s="178"/>
      <c r="F54" s="34">
        <v>0.1</v>
      </c>
      <c r="G54" s="10">
        <f t="shared" ref="G54" si="11">ROUND($F$54*G38,2)</f>
        <v>1713.8</v>
      </c>
      <c r="H54" s="10">
        <f t="shared" ref="H54:P54" si="12">ROUND($F$54*H38,2)</f>
        <v>956.11</v>
      </c>
      <c r="I54" s="10">
        <f t="shared" si="12"/>
        <v>1236.1600000000001</v>
      </c>
      <c r="J54" s="10">
        <f t="shared" si="12"/>
        <v>865.84</v>
      </c>
      <c r="K54" s="10">
        <f t="shared" si="12"/>
        <v>1355.77</v>
      </c>
      <c r="L54" s="10">
        <f t="shared" si="12"/>
        <v>930</v>
      </c>
      <c r="M54" s="10">
        <f t="shared" si="12"/>
        <v>1144.81</v>
      </c>
      <c r="N54" s="10">
        <f t="shared" si="12"/>
        <v>874.5</v>
      </c>
      <c r="O54" s="10">
        <f t="shared" si="12"/>
        <v>1304.83</v>
      </c>
      <c r="P54" s="10">
        <f t="shared" si="12"/>
        <v>856.91</v>
      </c>
    </row>
    <row r="55" spans="1:20" ht="15" customHeight="1" x14ac:dyDescent="0.25">
      <c r="A55" s="4" t="s">
        <v>2</v>
      </c>
      <c r="B55" s="176" t="s">
        <v>57</v>
      </c>
      <c r="C55" s="176"/>
      <c r="D55" s="176"/>
      <c r="E55" s="176"/>
      <c r="F55" s="22">
        <v>2.5000000000000001E-2</v>
      </c>
      <c r="G55" s="10">
        <f t="shared" ref="G55:P61" si="13">ROUND($F55*G$38,2)</f>
        <v>428.45</v>
      </c>
      <c r="H55" s="10">
        <f t="shared" si="13"/>
        <v>239.03</v>
      </c>
      <c r="I55" s="10">
        <f t="shared" si="13"/>
        <v>309.04000000000002</v>
      </c>
      <c r="J55" s="10">
        <f t="shared" si="13"/>
        <v>216.46</v>
      </c>
      <c r="K55" s="10">
        <f t="shared" si="13"/>
        <v>338.94</v>
      </c>
      <c r="L55" s="10">
        <f t="shared" si="13"/>
        <v>232.5</v>
      </c>
      <c r="M55" s="10">
        <f t="shared" si="13"/>
        <v>286.2</v>
      </c>
      <c r="N55" s="10">
        <f t="shared" si="13"/>
        <v>218.62</v>
      </c>
      <c r="O55" s="10">
        <f t="shared" si="13"/>
        <v>326.20999999999998</v>
      </c>
      <c r="P55" s="10">
        <f t="shared" si="13"/>
        <v>214.23</v>
      </c>
    </row>
    <row r="56" spans="1:20" ht="30" customHeight="1" x14ac:dyDescent="0.25">
      <c r="A56" s="33" t="s">
        <v>3</v>
      </c>
      <c r="B56" s="179" t="s">
        <v>58</v>
      </c>
      <c r="C56" s="179"/>
      <c r="D56" s="179"/>
      <c r="E56" s="179"/>
      <c r="F56" s="34">
        <v>0.03</v>
      </c>
      <c r="G56" s="35">
        <f t="shared" si="13"/>
        <v>514.14</v>
      </c>
      <c r="H56" s="35">
        <f t="shared" si="13"/>
        <v>286.83</v>
      </c>
      <c r="I56" s="35">
        <f t="shared" si="13"/>
        <v>370.85</v>
      </c>
      <c r="J56" s="35">
        <f t="shared" si="13"/>
        <v>259.75</v>
      </c>
      <c r="K56" s="35">
        <f t="shared" si="13"/>
        <v>406.73</v>
      </c>
      <c r="L56" s="35">
        <f t="shared" si="13"/>
        <v>279</v>
      </c>
      <c r="M56" s="35">
        <f t="shared" si="13"/>
        <v>343.44</v>
      </c>
      <c r="N56" s="35">
        <f t="shared" si="13"/>
        <v>262.35000000000002</v>
      </c>
      <c r="O56" s="35">
        <f t="shared" si="13"/>
        <v>391.45</v>
      </c>
      <c r="P56" s="35">
        <f t="shared" si="13"/>
        <v>257.07</v>
      </c>
      <c r="S56" s="27"/>
      <c r="T56" s="27"/>
    </row>
    <row r="57" spans="1:20" ht="15" customHeight="1" x14ac:dyDescent="0.25">
      <c r="A57" s="4" t="s">
        <v>4</v>
      </c>
      <c r="B57" s="176" t="s">
        <v>59</v>
      </c>
      <c r="C57" s="176"/>
      <c r="D57" s="176"/>
      <c r="E57" s="176"/>
      <c r="F57" s="15">
        <v>1.4999999999999999E-2</v>
      </c>
      <c r="G57" s="10">
        <f t="shared" si="13"/>
        <v>257.07</v>
      </c>
      <c r="H57" s="10">
        <f t="shared" si="13"/>
        <v>143.41999999999999</v>
      </c>
      <c r="I57" s="10">
        <f t="shared" si="13"/>
        <v>185.42</v>
      </c>
      <c r="J57" s="10">
        <f t="shared" si="13"/>
        <v>129.88</v>
      </c>
      <c r="K57" s="10">
        <f t="shared" si="13"/>
        <v>203.36</v>
      </c>
      <c r="L57" s="10">
        <f t="shared" si="13"/>
        <v>139.5</v>
      </c>
      <c r="M57" s="10">
        <f t="shared" si="13"/>
        <v>171.72</v>
      </c>
      <c r="N57" s="10">
        <f t="shared" si="13"/>
        <v>131.16999999999999</v>
      </c>
      <c r="O57" s="10">
        <f t="shared" si="13"/>
        <v>195.72</v>
      </c>
      <c r="P57" s="10">
        <f t="shared" si="13"/>
        <v>128.54</v>
      </c>
    </row>
    <row r="58" spans="1:20" ht="15" customHeight="1" x14ac:dyDescent="0.25">
      <c r="A58" s="4" t="s">
        <v>5</v>
      </c>
      <c r="B58" s="176" t="s">
        <v>60</v>
      </c>
      <c r="C58" s="176"/>
      <c r="D58" s="176"/>
      <c r="E58" s="176"/>
      <c r="F58" s="15">
        <v>0.01</v>
      </c>
      <c r="G58" s="10">
        <f t="shared" si="13"/>
        <v>171.38</v>
      </c>
      <c r="H58" s="10">
        <f t="shared" si="13"/>
        <v>95.61</v>
      </c>
      <c r="I58" s="10">
        <f t="shared" si="13"/>
        <v>123.62</v>
      </c>
      <c r="J58" s="10">
        <f t="shared" si="13"/>
        <v>86.58</v>
      </c>
      <c r="K58" s="10">
        <f t="shared" si="13"/>
        <v>135.58000000000001</v>
      </c>
      <c r="L58" s="10">
        <f t="shared" si="13"/>
        <v>93</v>
      </c>
      <c r="M58" s="10">
        <f t="shared" si="13"/>
        <v>114.48</v>
      </c>
      <c r="N58" s="10">
        <f t="shared" si="13"/>
        <v>87.45</v>
      </c>
      <c r="O58" s="10">
        <f t="shared" si="13"/>
        <v>130.47999999999999</v>
      </c>
      <c r="P58" s="10">
        <f t="shared" si="13"/>
        <v>85.69</v>
      </c>
    </row>
    <row r="59" spans="1:20" ht="15" customHeight="1" x14ac:dyDescent="0.25">
      <c r="A59" s="4" t="s">
        <v>6</v>
      </c>
      <c r="B59" s="176" t="s">
        <v>61</v>
      </c>
      <c r="C59" s="176"/>
      <c r="D59" s="176"/>
      <c r="E59" s="176"/>
      <c r="F59" s="22">
        <v>6.0000000000000001E-3</v>
      </c>
      <c r="G59" s="10">
        <f t="shared" si="13"/>
        <v>102.83</v>
      </c>
      <c r="H59" s="10">
        <f t="shared" si="13"/>
        <v>57.37</v>
      </c>
      <c r="I59" s="10">
        <f t="shared" si="13"/>
        <v>74.17</v>
      </c>
      <c r="J59" s="10">
        <f t="shared" si="13"/>
        <v>51.95</v>
      </c>
      <c r="K59" s="10">
        <f t="shared" si="13"/>
        <v>81.349999999999994</v>
      </c>
      <c r="L59" s="10">
        <f t="shared" si="13"/>
        <v>55.8</v>
      </c>
      <c r="M59" s="10">
        <f t="shared" si="13"/>
        <v>68.69</v>
      </c>
      <c r="N59" s="10">
        <f t="shared" si="13"/>
        <v>52.47</v>
      </c>
      <c r="O59" s="10">
        <f t="shared" si="13"/>
        <v>78.290000000000006</v>
      </c>
      <c r="P59" s="10">
        <f t="shared" si="13"/>
        <v>51.41</v>
      </c>
    </row>
    <row r="60" spans="1:20" ht="15" customHeight="1" x14ac:dyDescent="0.25">
      <c r="A60" s="4" t="s">
        <v>7</v>
      </c>
      <c r="B60" s="176" t="s">
        <v>62</v>
      </c>
      <c r="C60" s="176"/>
      <c r="D60" s="176"/>
      <c r="E60" s="176"/>
      <c r="F60" s="22">
        <v>2E-3</v>
      </c>
      <c r="G60" s="10">
        <f t="shared" si="13"/>
        <v>34.28</v>
      </c>
      <c r="H60" s="10">
        <f t="shared" si="13"/>
        <v>19.12</v>
      </c>
      <c r="I60" s="10">
        <f t="shared" si="13"/>
        <v>24.72</v>
      </c>
      <c r="J60" s="10">
        <f t="shared" si="13"/>
        <v>17.32</v>
      </c>
      <c r="K60" s="10">
        <f t="shared" si="13"/>
        <v>27.12</v>
      </c>
      <c r="L60" s="10">
        <f t="shared" si="13"/>
        <v>18.600000000000001</v>
      </c>
      <c r="M60" s="10">
        <f t="shared" si="13"/>
        <v>22.9</v>
      </c>
      <c r="N60" s="10">
        <f t="shared" si="13"/>
        <v>17.489999999999998</v>
      </c>
      <c r="O60" s="10">
        <f t="shared" si="13"/>
        <v>26.1</v>
      </c>
      <c r="P60" s="10">
        <f t="shared" si="13"/>
        <v>17.14</v>
      </c>
    </row>
    <row r="61" spans="1:20" ht="15" customHeight="1" x14ac:dyDescent="0.25">
      <c r="A61" s="4" t="s">
        <v>12</v>
      </c>
      <c r="B61" s="176" t="s">
        <v>63</v>
      </c>
      <c r="C61" s="176"/>
      <c r="D61" s="176"/>
      <c r="E61" s="176"/>
      <c r="F61" s="22">
        <v>0.08</v>
      </c>
      <c r="G61" s="10">
        <f t="shared" si="13"/>
        <v>1371.04</v>
      </c>
      <c r="H61" s="10">
        <f t="shared" si="13"/>
        <v>764.89</v>
      </c>
      <c r="I61" s="10">
        <f t="shared" si="13"/>
        <v>988.93</v>
      </c>
      <c r="J61" s="10">
        <f t="shared" si="13"/>
        <v>692.67</v>
      </c>
      <c r="K61" s="10">
        <f t="shared" si="13"/>
        <v>1084.6099999999999</v>
      </c>
      <c r="L61" s="10">
        <f t="shared" si="13"/>
        <v>744</v>
      </c>
      <c r="M61" s="10">
        <f t="shared" si="13"/>
        <v>915.85</v>
      </c>
      <c r="N61" s="10">
        <f t="shared" si="13"/>
        <v>699.6</v>
      </c>
      <c r="O61" s="10">
        <f t="shared" si="13"/>
        <v>1043.8599999999999</v>
      </c>
      <c r="P61" s="10">
        <f t="shared" si="13"/>
        <v>685.53</v>
      </c>
    </row>
    <row r="62" spans="1:20" ht="15" customHeight="1" x14ac:dyDescent="0.25">
      <c r="A62" s="182" t="s">
        <v>64</v>
      </c>
      <c r="B62" s="182"/>
      <c r="C62" s="182"/>
      <c r="D62" s="182"/>
      <c r="E62" s="182"/>
      <c r="F62" s="36">
        <f t="shared" ref="F62" si="14">SUM(F54:F61)</f>
        <v>0.26800000000000002</v>
      </c>
      <c r="G62" s="18">
        <f t="shared" ref="G62" si="15">SUM(G54:G61)</f>
        <v>4592.99</v>
      </c>
      <c r="H62" s="18">
        <f t="shared" ref="H62:P62" si="16">SUM(H54:H61)</f>
        <v>2562.3799999999997</v>
      </c>
      <c r="I62" s="18">
        <f t="shared" si="16"/>
        <v>3312.91</v>
      </c>
      <c r="J62" s="18">
        <f t="shared" si="16"/>
        <v>2320.4499999999998</v>
      </c>
      <c r="K62" s="18">
        <f t="shared" si="16"/>
        <v>3633.46</v>
      </c>
      <c r="L62" s="18">
        <f t="shared" si="16"/>
        <v>2492.3999999999996</v>
      </c>
      <c r="M62" s="18">
        <f t="shared" si="16"/>
        <v>3068.09</v>
      </c>
      <c r="N62" s="18">
        <f t="shared" si="16"/>
        <v>2343.65</v>
      </c>
      <c r="O62" s="18">
        <f t="shared" si="16"/>
        <v>3496.9399999999996</v>
      </c>
      <c r="P62" s="18">
        <f t="shared" si="16"/>
        <v>2296.52</v>
      </c>
    </row>
    <row r="63" spans="1:20" ht="15" customHeight="1" x14ac:dyDescent="0.25">
      <c r="A63" s="179" t="s">
        <v>65</v>
      </c>
      <c r="B63" s="179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"/>
      <c r="R63" s="1"/>
    </row>
    <row r="64" spans="1:20" ht="15" customHeight="1" x14ac:dyDescent="0.25">
      <c r="A64" s="196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"/>
      <c r="R64" s="1"/>
    </row>
    <row r="65" spans="1:20" ht="15" customHeight="1" x14ac:dyDescent="0.25">
      <c r="A65" s="192" t="s">
        <v>66</v>
      </c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37" t="s">
        <v>67</v>
      </c>
      <c r="Q65" s="194" t="s">
        <v>67</v>
      </c>
      <c r="R65" s="194" t="s">
        <v>68</v>
      </c>
      <c r="S65" s="183" t="s">
        <v>69</v>
      </c>
      <c r="T65" s="185" t="s">
        <v>70</v>
      </c>
    </row>
    <row r="66" spans="1:20" ht="15" customHeight="1" x14ac:dyDescent="0.25">
      <c r="A66" s="4" t="s">
        <v>71</v>
      </c>
      <c r="B66" s="187" t="s">
        <v>72</v>
      </c>
      <c r="C66" s="188"/>
      <c r="D66" s="188"/>
      <c r="E66" s="188"/>
      <c r="F66" s="38"/>
      <c r="G66" s="8" t="s">
        <v>33</v>
      </c>
      <c r="H66" s="5" t="s">
        <v>33</v>
      </c>
      <c r="I66" s="5" t="s">
        <v>33</v>
      </c>
      <c r="J66" s="5" t="s">
        <v>33</v>
      </c>
      <c r="K66" s="5" t="s">
        <v>33</v>
      </c>
      <c r="L66" s="5" t="s">
        <v>33</v>
      </c>
      <c r="M66" s="5" t="s">
        <v>33</v>
      </c>
      <c r="N66" s="5" t="s">
        <v>33</v>
      </c>
      <c r="O66" s="5" t="s">
        <v>33</v>
      </c>
      <c r="P66" s="5" t="s">
        <v>33</v>
      </c>
      <c r="Q66" s="195"/>
      <c r="R66" s="194"/>
      <c r="S66" s="184"/>
      <c r="T66" s="186"/>
    </row>
    <row r="67" spans="1:20" ht="15" customHeight="1" x14ac:dyDescent="0.25">
      <c r="A67" s="33" t="s">
        <v>1</v>
      </c>
      <c r="B67" s="39" t="s">
        <v>73</v>
      </c>
      <c r="C67" s="92">
        <v>0.06</v>
      </c>
      <c r="D67" s="11">
        <v>21</v>
      </c>
      <c r="E67" s="11">
        <v>2</v>
      </c>
      <c r="F67" s="91">
        <v>5.5</v>
      </c>
      <c r="G67" s="40">
        <f>IF(($R$67*$S$67*$T$67)-$Q$67*G33&lt;0,0,($R$67*$S$67*$T$67)-$Q$67*G33)</f>
        <v>0</v>
      </c>
      <c r="H67" s="40">
        <f t="shared" ref="H67:P67" si="17">IF(($R$67*$S$67*$T$67)-$Q$67*H33&lt;0,0,($R$67*$S$67*$T$67)-$Q$67*H33)</f>
        <v>0</v>
      </c>
      <c r="I67" s="40">
        <f t="shared" si="17"/>
        <v>0</v>
      </c>
      <c r="J67" s="40">
        <f t="shared" si="17"/>
        <v>0</v>
      </c>
      <c r="K67" s="40">
        <f t="shared" si="17"/>
        <v>0</v>
      </c>
      <c r="L67" s="40">
        <f t="shared" si="17"/>
        <v>0</v>
      </c>
      <c r="M67" s="40">
        <f t="shared" si="17"/>
        <v>0</v>
      </c>
      <c r="N67" s="40">
        <f t="shared" si="17"/>
        <v>0</v>
      </c>
      <c r="O67" s="40">
        <f t="shared" si="17"/>
        <v>0</v>
      </c>
      <c r="P67" s="40">
        <f t="shared" si="17"/>
        <v>0</v>
      </c>
      <c r="Q67" s="41">
        <v>0.06</v>
      </c>
      <c r="R67" s="42">
        <v>21</v>
      </c>
      <c r="S67" s="42">
        <v>2</v>
      </c>
      <c r="T67" s="43">
        <v>5.5</v>
      </c>
    </row>
    <row r="68" spans="1:20" ht="15" customHeight="1" x14ac:dyDescent="0.25">
      <c r="A68" s="33" t="s">
        <v>2</v>
      </c>
      <c r="B68" s="39" t="s">
        <v>74</v>
      </c>
      <c r="C68" s="44"/>
      <c r="D68" s="44">
        <v>21</v>
      </c>
      <c r="E68" s="45"/>
      <c r="F68" s="91">
        <v>39</v>
      </c>
      <c r="G68" s="40">
        <f>$D$68*$F$68</f>
        <v>819</v>
      </c>
      <c r="H68" s="40">
        <f t="shared" ref="H68:P68" si="18">$D$68*$F$68</f>
        <v>819</v>
      </c>
      <c r="I68" s="40">
        <f t="shared" si="18"/>
        <v>819</v>
      </c>
      <c r="J68" s="40">
        <f t="shared" si="18"/>
        <v>819</v>
      </c>
      <c r="K68" s="40">
        <f t="shared" si="18"/>
        <v>819</v>
      </c>
      <c r="L68" s="40">
        <f t="shared" si="18"/>
        <v>819</v>
      </c>
      <c r="M68" s="40">
        <f t="shared" si="18"/>
        <v>819</v>
      </c>
      <c r="N68" s="40">
        <f t="shared" si="18"/>
        <v>819</v>
      </c>
      <c r="O68" s="40">
        <f t="shared" si="18"/>
        <v>819</v>
      </c>
      <c r="P68" s="40">
        <f t="shared" si="18"/>
        <v>819</v>
      </c>
      <c r="S68" s="113"/>
      <c r="T68" s="113"/>
    </row>
    <row r="69" spans="1:20" ht="15" customHeight="1" x14ac:dyDescent="0.25">
      <c r="A69" s="11" t="s">
        <v>3</v>
      </c>
      <c r="B69" s="189" t="s">
        <v>75</v>
      </c>
      <c r="C69" s="190"/>
      <c r="D69" s="190"/>
      <c r="E69" s="1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S69" s="113"/>
      <c r="T69" s="113"/>
    </row>
    <row r="70" spans="1:20" ht="15" customHeight="1" x14ac:dyDescent="0.25">
      <c r="A70" s="11" t="s">
        <v>4</v>
      </c>
      <c r="B70" s="189" t="s">
        <v>76</v>
      </c>
      <c r="C70" s="190"/>
      <c r="D70" s="190"/>
      <c r="E70" s="1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S70" s="113"/>
      <c r="T70" s="113"/>
    </row>
    <row r="71" spans="1:20" ht="15" customHeight="1" x14ac:dyDescent="0.25">
      <c r="A71" s="11" t="s">
        <v>5</v>
      </c>
      <c r="B71" s="189" t="s">
        <v>77</v>
      </c>
      <c r="C71" s="190"/>
      <c r="D71" s="190"/>
      <c r="E71" s="1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S71" s="113"/>
      <c r="T71" s="113"/>
    </row>
    <row r="72" spans="1:20" ht="15" customHeight="1" x14ac:dyDescent="0.25">
      <c r="A72" s="11" t="s">
        <v>6</v>
      </c>
      <c r="B72" s="189" t="s">
        <v>78</v>
      </c>
      <c r="C72" s="190"/>
      <c r="D72" s="190"/>
      <c r="E72" s="1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S72" s="113"/>
      <c r="T72" s="113"/>
    </row>
    <row r="73" spans="1:20" ht="15" customHeight="1" x14ac:dyDescent="0.25">
      <c r="A73" s="11" t="s">
        <v>7</v>
      </c>
      <c r="B73" s="189" t="s">
        <v>79</v>
      </c>
      <c r="C73" s="190"/>
      <c r="D73" s="190"/>
      <c r="E73" s="1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S73" s="113"/>
      <c r="T73" s="113"/>
    </row>
    <row r="74" spans="1:20" ht="15" customHeight="1" x14ac:dyDescent="0.25">
      <c r="A74" s="198" t="s">
        <v>64</v>
      </c>
      <c r="B74" s="199"/>
      <c r="C74" s="199"/>
      <c r="D74" s="199"/>
      <c r="E74" s="200"/>
      <c r="F74" s="7"/>
      <c r="G74" s="46">
        <f t="shared" ref="G74:P74" si="19">SUM(G67:G73)</f>
        <v>819</v>
      </c>
      <c r="H74" s="46">
        <f t="shared" si="19"/>
        <v>819</v>
      </c>
      <c r="I74" s="46">
        <f t="shared" si="19"/>
        <v>819</v>
      </c>
      <c r="J74" s="46">
        <f t="shared" si="19"/>
        <v>819</v>
      </c>
      <c r="K74" s="46">
        <f t="shared" si="19"/>
        <v>819</v>
      </c>
      <c r="L74" s="46">
        <f t="shared" si="19"/>
        <v>819</v>
      </c>
      <c r="M74" s="46">
        <f t="shared" si="19"/>
        <v>819</v>
      </c>
      <c r="N74" s="46">
        <f t="shared" si="19"/>
        <v>819</v>
      </c>
      <c r="O74" s="46">
        <f t="shared" si="19"/>
        <v>819</v>
      </c>
      <c r="P74" s="46">
        <f t="shared" si="19"/>
        <v>819</v>
      </c>
      <c r="S74" s="113"/>
      <c r="T74" s="113"/>
    </row>
    <row r="75" spans="1:20" ht="15" customHeight="1" x14ac:dyDescent="0.25">
      <c r="A75" s="176" t="s">
        <v>80</v>
      </c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S75" s="113"/>
      <c r="T75" s="113"/>
    </row>
    <row r="76" spans="1:20" ht="15" customHeight="1" x14ac:dyDescent="0.25">
      <c r="A76" s="176" t="s">
        <v>81</v>
      </c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S76" s="113"/>
      <c r="T76" s="113"/>
    </row>
    <row r="77" spans="1:20" ht="30" customHeight="1" x14ac:dyDescent="0.25">
      <c r="A77" s="176" t="s">
        <v>82</v>
      </c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S77" s="113"/>
      <c r="T77" s="113"/>
    </row>
    <row r="78" spans="1:20" ht="15" customHeight="1" x14ac:dyDescent="0.25">
      <c r="A78" s="216"/>
      <c r="B78" s="217"/>
      <c r="C78" s="217"/>
      <c r="D78" s="217"/>
      <c r="E78" s="217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S78" s="113"/>
      <c r="T78" s="113"/>
    </row>
    <row r="79" spans="1:20" ht="15" customHeight="1" x14ac:dyDescent="0.25">
      <c r="A79" s="192" t="s">
        <v>83</v>
      </c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212"/>
      <c r="S79" s="113"/>
      <c r="T79" s="113"/>
    </row>
    <row r="80" spans="1:20" ht="15" customHeight="1" x14ac:dyDescent="0.25">
      <c r="A80" s="4">
        <v>2</v>
      </c>
      <c r="B80" s="209" t="s">
        <v>84</v>
      </c>
      <c r="C80" s="210"/>
      <c r="D80" s="210"/>
      <c r="E80" s="211"/>
      <c r="F80" s="47"/>
      <c r="G80" s="8" t="s">
        <v>33</v>
      </c>
      <c r="H80" s="5" t="s">
        <v>33</v>
      </c>
      <c r="I80" s="5" t="s">
        <v>33</v>
      </c>
      <c r="J80" s="5" t="s">
        <v>33</v>
      </c>
      <c r="K80" s="5" t="s">
        <v>33</v>
      </c>
      <c r="L80" s="5" t="s">
        <v>33</v>
      </c>
      <c r="M80" s="5" t="s">
        <v>33</v>
      </c>
      <c r="N80" s="5" t="s">
        <v>33</v>
      </c>
      <c r="O80" s="5" t="s">
        <v>33</v>
      </c>
      <c r="P80" s="5" t="s">
        <v>33</v>
      </c>
      <c r="S80" s="113"/>
      <c r="T80" s="113"/>
    </row>
    <row r="81" spans="1:20" ht="15" customHeight="1" x14ac:dyDescent="0.25">
      <c r="A81" s="4" t="s">
        <v>42</v>
      </c>
      <c r="B81" s="251" t="s">
        <v>85</v>
      </c>
      <c r="C81" s="252"/>
      <c r="D81" s="252"/>
      <c r="E81" s="253"/>
      <c r="F81" s="47"/>
      <c r="G81" s="10">
        <f>G47</f>
        <v>4439.6482737719998</v>
      </c>
      <c r="H81" s="10">
        <f t="shared" ref="H81:P81" si="20">H47</f>
        <v>2476.8237191640001</v>
      </c>
      <c r="I81" s="10">
        <f t="shared" si="20"/>
        <v>3202.3197316979999</v>
      </c>
      <c r="J81" s="10">
        <f t="shared" si="20"/>
        <v>2242.9664163114339</v>
      </c>
      <c r="K81" s="10">
        <f t="shared" si="20"/>
        <v>3512.1444233839998</v>
      </c>
      <c r="L81" s="10">
        <f t="shared" si="20"/>
        <v>2409.18732</v>
      </c>
      <c r="M81" s="10">
        <f t="shared" si="20"/>
        <v>2965.6625930119999</v>
      </c>
      <c r="N81" s="10">
        <f t="shared" si="20"/>
        <v>2265.4086429520003</v>
      </c>
      <c r="O81" s="10">
        <f t="shared" si="20"/>
        <v>3380.1846579175281</v>
      </c>
      <c r="P81" s="10">
        <f t="shared" si="20"/>
        <v>2219.8501908588678</v>
      </c>
      <c r="S81" s="113"/>
      <c r="T81" s="113"/>
    </row>
    <row r="82" spans="1:20" ht="15" customHeight="1" x14ac:dyDescent="0.25">
      <c r="A82" s="4" t="s">
        <v>54</v>
      </c>
      <c r="B82" s="251" t="s">
        <v>55</v>
      </c>
      <c r="C82" s="252"/>
      <c r="D82" s="252"/>
      <c r="E82" s="253"/>
      <c r="F82" s="47"/>
      <c r="G82" s="10">
        <f>G62</f>
        <v>4592.99</v>
      </c>
      <c r="H82" s="10">
        <f t="shared" ref="H82:P82" si="21">H62</f>
        <v>2562.3799999999997</v>
      </c>
      <c r="I82" s="10">
        <f t="shared" si="21"/>
        <v>3312.91</v>
      </c>
      <c r="J82" s="10">
        <f t="shared" si="21"/>
        <v>2320.4499999999998</v>
      </c>
      <c r="K82" s="10">
        <f t="shared" si="21"/>
        <v>3633.46</v>
      </c>
      <c r="L82" s="10">
        <f t="shared" si="21"/>
        <v>2492.3999999999996</v>
      </c>
      <c r="M82" s="10">
        <f t="shared" si="21"/>
        <v>3068.09</v>
      </c>
      <c r="N82" s="10">
        <f t="shared" si="21"/>
        <v>2343.65</v>
      </c>
      <c r="O82" s="10">
        <f t="shared" si="21"/>
        <v>3496.9399999999996</v>
      </c>
      <c r="P82" s="10">
        <f t="shared" si="21"/>
        <v>2296.52</v>
      </c>
      <c r="S82" s="113"/>
      <c r="T82" s="113"/>
    </row>
    <row r="83" spans="1:20" ht="15" customHeight="1" x14ac:dyDescent="0.25">
      <c r="A83" s="4" t="s">
        <v>71</v>
      </c>
      <c r="B83" s="251" t="s">
        <v>72</v>
      </c>
      <c r="C83" s="252"/>
      <c r="D83" s="252"/>
      <c r="E83" s="253"/>
      <c r="F83" s="47"/>
      <c r="G83" s="10">
        <f t="shared" ref="G83" si="22">G74</f>
        <v>819</v>
      </c>
      <c r="H83" s="10">
        <f t="shared" ref="H83:P83" si="23">H74</f>
        <v>819</v>
      </c>
      <c r="I83" s="10">
        <f t="shared" si="23"/>
        <v>819</v>
      </c>
      <c r="J83" s="10">
        <f t="shared" si="23"/>
        <v>819</v>
      </c>
      <c r="K83" s="10">
        <f t="shared" si="23"/>
        <v>819</v>
      </c>
      <c r="L83" s="10">
        <f t="shared" si="23"/>
        <v>819</v>
      </c>
      <c r="M83" s="10">
        <f t="shared" si="23"/>
        <v>819</v>
      </c>
      <c r="N83" s="10">
        <f t="shared" si="23"/>
        <v>819</v>
      </c>
      <c r="O83" s="10">
        <f t="shared" si="23"/>
        <v>819</v>
      </c>
      <c r="P83" s="10">
        <f t="shared" si="23"/>
        <v>819</v>
      </c>
      <c r="S83" s="113"/>
      <c r="T83" s="113"/>
    </row>
    <row r="84" spans="1:20" ht="15" customHeight="1" x14ac:dyDescent="0.25">
      <c r="A84" s="198" t="s">
        <v>64</v>
      </c>
      <c r="B84" s="199"/>
      <c r="C84" s="199"/>
      <c r="D84" s="199"/>
      <c r="E84" s="200"/>
      <c r="F84" s="7"/>
      <c r="G84" s="18">
        <f t="shared" ref="G84" si="24">SUM(G81:G83)</f>
        <v>9851.6382737719996</v>
      </c>
      <c r="H84" s="18">
        <f t="shared" ref="H84:P84" si="25">SUM(H81:H83)</f>
        <v>5858.2037191639993</v>
      </c>
      <c r="I84" s="18">
        <f t="shared" si="25"/>
        <v>7334.2297316980003</v>
      </c>
      <c r="J84" s="18">
        <f t="shared" si="25"/>
        <v>5382.4164163114337</v>
      </c>
      <c r="K84" s="18">
        <f t="shared" si="25"/>
        <v>7964.6044233840003</v>
      </c>
      <c r="L84" s="18">
        <f t="shared" si="25"/>
        <v>5720.5873199999996</v>
      </c>
      <c r="M84" s="18">
        <f t="shared" si="25"/>
        <v>6852.752593012</v>
      </c>
      <c r="N84" s="18">
        <f t="shared" si="25"/>
        <v>5428.0586429520008</v>
      </c>
      <c r="O84" s="18">
        <f t="shared" si="25"/>
        <v>7696.1246579175277</v>
      </c>
      <c r="P84" s="18">
        <f t="shared" si="25"/>
        <v>5335.3701908588682</v>
      </c>
      <c r="S84" s="113"/>
      <c r="T84" s="113"/>
    </row>
    <row r="85" spans="1:20" ht="15" customHeight="1" x14ac:dyDescent="0.25">
      <c r="A85" s="249"/>
      <c r="B85" s="250"/>
      <c r="C85" s="250"/>
      <c r="D85" s="250"/>
      <c r="E85" s="250"/>
      <c r="F85" s="250"/>
      <c r="G85" s="250"/>
      <c r="H85" s="250"/>
      <c r="I85" s="250"/>
      <c r="J85" s="250"/>
      <c r="K85" s="250"/>
      <c r="L85" s="250"/>
      <c r="M85" s="250"/>
      <c r="N85" s="250"/>
      <c r="O85" s="250"/>
      <c r="P85" s="250"/>
      <c r="S85" s="113"/>
      <c r="T85" s="113"/>
    </row>
    <row r="86" spans="1:20" ht="15" customHeight="1" x14ac:dyDescent="0.25">
      <c r="A86" s="192" t="s">
        <v>86</v>
      </c>
      <c r="B86" s="193"/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212"/>
    </row>
    <row r="87" spans="1:20" ht="15" customHeight="1" x14ac:dyDescent="0.25">
      <c r="A87" s="4">
        <v>3</v>
      </c>
      <c r="B87" s="177" t="s">
        <v>87</v>
      </c>
      <c r="C87" s="177"/>
      <c r="D87" s="177"/>
      <c r="E87" s="177"/>
      <c r="F87" s="21" t="s">
        <v>44</v>
      </c>
      <c r="G87" s="8" t="s">
        <v>33</v>
      </c>
      <c r="H87" s="5" t="s">
        <v>33</v>
      </c>
      <c r="I87" s="5" t="s">
        <v>33</v>
      </c>
      <c r="J87" s="5" t="s">
        <v>33</v>
      </c>
      <c r="K87" s="5" t="s">
        <v>33</v>
      </c>
      <c r="L87" s="5" t="s">
        <v>33</v>
      </c>
      <c r="M87" s="5" t="s">
        <v>33</v>
      </c>
      <c r="N87" s="5" t="s">
        <v>33</v>
      </c>
      <c r="O87" s="5" t="s">
        <v>33</v>
      </c>
      <c r="P87" s="5" t="s">
        <v>33</v>
      </c>
    </row>
    <row r="88" spans="1:20" ht="15" customHeight="1" x14ac:dyDescent="0.25">
      <c r="A88" s="11" t="s">
        <v>1</v>
      </c>
      <c r="B88" s="201" t="s">
        <v>88</v>
      </c>
      <c r="C88" s="201"/>
      <c r="D88" s="201"/>
      <c r="E88" s="201"/>
      <c r="F88" s="32">
        <v>4.5999999999999999E-3</v>
      </c>
      <c r="G88" s="35">
        <f>ROUND($F$88*(G38),2)</f>
        <v>78.83</v>
      </c>
      <c r="H88" s="35">
        <f t="shared" ref="H88:P88" si="26">ROUND($F$88*(H38),2)</f>
        <v>43.98</v>
      </c>
      <c r="I88" s="35">
        <f t="shared" si="26"/>
        <v>56.86</v>
      </c>
      <c r="J88" s="35">
        <f t="shared" si="26"/>
        <v>39.83</v>
      </c>
      <c r="K88" s="35">
        <f t="shared" si="26"/>
        <v>62.37</v>
      </c>
      <c r="L88" s="35">
        <f t="shared" si="26"/>
        <v>42.78</v>
      </c>
      <c r="M88" s="35">
        <f t="shared" si="26"/>
        <v>52.66</v>
      </c>
      <c r="N88" s="35">
        <f t="shared" si="26"/>
        <v>40.229999999999997</v>
      </c>
      <c r="O88" s="35">
        <f t="shared" si="26"/>
        <v>60.02</v>
      </c>
      <c r="P88" s="35">
        <f t="shared" si="26"/>
        <v>39.42</v>
      </c>
      <c r="S88" s="48"/>
      <c r="T88" s="48"/>
    </row>
    <row r="89" spans="1:20" ht="15" customHeight="1" x14ac:dyDescent="0.25">
      <c r="A89" s="11" t="s">
        <v>2</v>
      </c>
      <c r="B89" s="201" t="s">
        <v>89</v>
      </c>
      <c r="C89" s="201"/>
      <c r="D89" s="201"/>
      <c r="E89" s="201"/>
      <c r="F89" s="32">
        <f>ROUND(F61*F88,4)</f>
        <v>4.0000000000000002E-4</v>
      </c>
      <c r="G89" s="35">
        <f>ROUND($F$89*(G38),2)</f>
        <v>6.86</v>
      </c>
      <c r="H89" s="35">
        <f t="shared" ref="H89:P89" si="27">ROUND($F$89*(H38),2)</f>
        <v>3.82</v>
      </c>
      <c r="I89" s="35">
        <f t="shared" si="27"/>
        <v>4.9400000000000004</v>
      </c>
      <c r="J89" s="35">
        <f t="shared" si="27"/>
        <v>3.46</v>
      </c>
      <c r="K89" s="35">
        <f t="shared" si="27"/>
        <v>5.42</v>
      </c>
      <c r="L89" s="35">
        <f t="shared" si="27"/>
        <v>3.72</v>
      </c>
      <c r="M89" s="35">
        <f t="shared" si="27"/>
        <v>4.58</v>
      </c>
      <c r="N89" s="35">
        <f t="shared" si="27"/>
        <v>3.5</v>
      </c>
      <c r="O89" s="35">
        <f t="shared" si="27"/>
        <v>5.22</v>
      </c>
      <c r="P89" s="35">
        <f t="shared" si="27"/>
        <v>3.43</v>
      </c>
    </row>
    <row r="90" spans="1:20" ht="15" customHeight="1" x14ac:dyDescent="0.25">
      <c r="A90" s="4" t="s">
        <v>3</v>
      </c>
      <c r="B90" s="176" t="s">
        <v>90</v>
      </c>
      <c r="C90" s="176"/>
      <c r="D90" s="176"/>
      <c r="E90" s="176"/>
      <c r="F90" s="15">
        <v>0.04</v>
      </c>
      <c r="G90" s="35">
        <f>ROUND($F$90*(G38),2)</f>
        <v>685.52</v>
      </c>
      <c r="H90" s="35">
        <f t="shared" ref="H90:P90" si="28">ROUND($F$90*(H38),2)</f>
        <v>382.44</v>
      </c>
      <c r="I90" s="35">
        <f t="shared" si="28"/>
        <v>494.47</v>
      </c>
      <c r="J90" s="35">
        <f t="shared" si="28"/>
        <v>346.33</v>
      </c>
      <c r="K90" s="35">
        <f t="shared" si="28"/>
        <v>542.30999999999995</v>
      </c>
      <c r="L90" s="35">
        <f t="shared" si="28"/>
        <v>372</v>
      </c>
      <c r="M90" s="35">
        <f t="shared" si="28"/>
        <v>457.93</v>
      </c>
      <c r="N90" s="35">
        <f t="shared" si="28"/>
        <v>349.8</v>
      </c>
      <c r="O90" s="35">
        <f t="shared" si="28"/>
        <v>521.92999999999995</v>
      </c>
      <c r="P90" s="35">
        <f t="shared" si="28"/>
        <v>342.77</v>
      </c>
    </row>
    <row r="91" spans="1:20" ht="15" customHeight="1" x14ac:dyDescent="0.25">
      <c r="A91" s="4" t="s">
        <v>4</v>
      </c>
      <c r="B91" s="176" t="s">
        <v>91</v>
      </c>
      <c r="C91" s="176"/>
      <c r="D91" s="176"/>
      <c r="E91" s="176"/>
      <c r="F91" s="15">
        <v>1.9400000000000001E-2</v>
      </c>
      <c r="G91" s="35">
        <f>ROUND($F$91*(G38),2)</f>
        <v>332.48</v>
      </c>
      <c r="H91" s="35">
        <f t="shared" ref="H91:P91" si="29">ROUND($F$91*(H38),2)</f>
        <v>185.49</v>
      </c>
      <c r="I91" s="35">
        <f t="shared" si="29"/>
        <v>239.82</v>
      </c>
      <c r="J91" s="35">
        <f t="shared" si="29"/>
        <v>167.97</v>
      </c>
      <c r="K91" s="35">
        <f t="shared" si="29"/>
        <v>263.02</v>
      </c>
      <c r="L91" s="35">
        <f t="shared" si="29"/>
        <v>180.42</v>
      </c>
      <c r="M91" s="35">
        <f t="shared" si="29"/>
        <v>222.09</v>
      </c>
      <c r="N91" s="35">
        <f t="shared" si="29"/>
        <v>169.65</v>
      </c>
      <c r="O91" s="35">
        <f t="shared" si="29"/>
        <v>253.14</v>
      </c>
      <c r="P91" s="35">
        <f t="shared" si="29"/>
        <v>166.24</v>
      </c>
      <c r="S91" s="48"/>
      <c r="T91" s="48"/>
    </row>
    <row r="92" spans="1:20" ht="15" customHeight="1" x14ac:dyDescent="0.25">
      <c r="A92" s="3" t="s">
        <v>5</v>
      </c>
      <c r="B92" s="178" t="s">
        <v>92</v>
      </c>
      <c r="C92" s="178"/>
      <c r="D92" s="178"/>
      <c r="E92" s="178"/>
      <c r="F92" s="15">
        <f>ROUND(F62*F91,4)</f>
        <v>5.1999999999999998E-3</v>
      </c>
      <c r="G92" s="35">
        <f>ROUND($F$92*(G38),2)</f>
        <v>89.12</v>
      </c>
      <c r="H92" s="35">
        <f t="shared" ref="H92:P92" si="30">ROUND($F$92*(H38),2)</f>
        <v>49.72</v>
      </c>
      <c r="I92" s="35">
        <f t="shared" si="30"/>
        <v>64.28</v>
      </c>
      <c r="J92" s="35">
        <f t="shared" si="30"/>
        <v>45.02</v>
      </c>
      <c r="K92" s="35">
        <f t="shared" si="30"/>
        <v>70.5</v>
      </c>
      <c r="L92" s="35">
        <f t="shared" si="30"/>
        <v>48.36</v>
      </c>
      <c r="M92" s="35">
        <f t="shared" si="30"/>
        <v>59.53</v>
      </c>
      <c r="N92" s="35">
        <f t="shared" si="30"/>
        <v>45.47</v>
      </c>
      <c r="O92" s="35">
        <f t="shared" si="30"/>
        <v>67.849999999999994</v>
      </c>
      <c r="P92" s="35">
        <f t="shared" si="30"/>
        <v>44.56</v>
      </c>
    </row>
    <row r="93" spans="1:20" ht="15" customHeight="1" x14ac:dyDescent="0.25">
      <c r="A93" s="4" t="s">
        <v>6</v>
      </c>
      <c r="B93" s="176" t="s">
        <v>93</v>
      </c>
      <c r="C93" s="176"/>
      <c r="D93" s="176"/>
      <c r="E93" s="176"/>
      <c r="F93" s="15">
        <v>0</v>
      </c>
      <c r="G93" s="35">
        <f>ROUND($F$93*(G38),2)</f>
        <v>0</v>
      </c>
      <c r="H93" s="35">
        <f t="shared" ref="H93:P93" si="31">ROUND($F$93*(H38),2)</f>
        <v>0</v>
      </c>
      <c r="I93" s="35">
        <f t="shared" si="31"/>
        <v>0</v>
      </c>
      <c r="J93" s="35">
        <f t="shared" si="31"/>
        <v>0</v>
      </c>
      <c r="K93" s="35">
        <f t="shared" si="31"/>
        <v>0</v>
      </c>
      <c r="L93" s="35">
        <f t="shared" si="31"/>
        <v>0</v>
      </c>
      <c r="M93" s="35">
        <f t="shared" si="31"/>
        <v>0</v>
      </c>
      <c r="N93" s="35">
        <f t="shared" si="31"/>
        <v>0</v>
      </c>
      <c r="O93" s="35">
        <f t="shared" si="31"/>
        <v>0</v>
      </c>
      <c r="P93" s="35">
        <f t="shared" si="31"/>
        <v>0</v>
      </c>
    </row>
    <row r="94" spans="1:20" ht="15" customHeight="1" x14ac:dyDescent="0.25">
      <c r="A94" s="182" t="s">
        <v>64</v>
      </c>
      <c r="B94" s="182"/>
      <c r="C94" s="182"/>
      <c r="D94" s="182"/>
      <c r="E94" s="182"/>
      <c r="F94" s="36">
        <f t="shared" ref="F94" si="32">SUM(F88:F93)</f>
        <v>6.9599999999999995E-2</v>
      </c>
      <c r="G94" s="18">
        <f>SUM(G88:G93)</f>
        <v>1192.81</v>
      </c>
      <c r="H94" s="18">
        <f t="shared" ref="H94:P94" si="33">SUM(H88:H93)</f>
        <v>665.45</v>
      </c>
      <c r="I94" s="18">
        <f t="shared" si="33"/>
        <v>860.36999999999989</v>
      </c>
      <c r="J94" s="18">
        <f t="shared" si="33"/>
        <v>602.61</v>
      </c>
      <c r="K94" s="18">
        <f t="shared" si="33"/>
        <v>943.61999999999989</v>
      </c>
      <c r="L94" s="18">
        <f t="shared" si="33"/>
        <v>647.28</v>
      </c>
      <c r="M94" s="18">
        <f t="shared" si="33"/>
        <v>796.79</v>
      </c>
      <c r="N94" s="18">
        <f t="shared" si="33"/>
        <v>608.65000000000009</v>
      </c>
      <c r="O94" s="18">
        <f t="shared" si="33"/>
        <v>908.16</v>
      </c>
      <c r="P94" s="18">
        <f t="shared" si="33"/>
        <v>596.42000000000007</v>
      </c>
    </row>
    <row r="95" spans="1:20" ht="25.5" customHeight="1" x14ac:dyDescent="0.25">
      <c r="A95" s="178" t="s">
        <v>94</v>
      </c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</row>
    <row r="96" spans="1:20" ht="15" customHeight="1" x14ac:dyDescent="0.25">
      <c r="A96" s="208" t="s">
        <v>95</v>
      </c>
      <c r="B96" s="208"/>
      <c r="C96" s="208"/>
      <c r="D96" s="208"/>
      <c r="E96" s="208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</row>
    <row r="97" spans="1:20" ht="15" customHeight="1" x14ac:dyDescent="0.25">
      <c r="A97" s="177"/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</row>
    <row r="98" spans="1:20" ht="15" customHeight="1" x14ac:dyDescent="0.25">
      <c r="A98" s="192" t="s">
        <v>96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212"/>
    </row>
    <row r="99" spans="1:20" ht="15" customHeight="1" x14ac:dyDescent="0.25">
      <c r="A99" s="192" t="s">
        <v>97</v>
      </c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212"/>
      <c r="S99" s="50"/>
    </row>
    <row r="100" spans="1:20" ht="15" customHeight="1" x14ac:dyDescent="0.25">
      <c r="A100" s="51" t="s">
        <v>98</v>
      </c>
      <c r="B100" s="209" t="s">
        <v>99</v>
      </c>
      <c r="C100" s="210"/>
      <c r="D100" s="210"/>
      <c r="E100" s="211"/>
      <c r="F100" s="52" t="s">
        <v>44</v>
      </c>
      <c r="G100" s="8" t="s">
        <v>33</v>
      </c>
      <c r="H100" s="5" t="s">
        <v>33</v>
      </c>
      <c r="I100" s="5" t="s">
        <v>33</v>
      </c>
      <c r="J100" s="5" t="s">
        <v>33</v>
      </c>
      <c r="K100" s="5" t="s">
        <v>33</v>
      </c>
      <c r="L100" s="5" t="s">
        <v>33</v>
      </c>
      <c r="M100" s="5" t="s">
        <v>33</v>
      </c>
      <c r="N100" s="5" t="s">
        <v>33</v>
      </c>
      <c r="O100" s="5" t="s">
        <v>33</v>
      </c>
      <c r="P100" s="5" t="s">
        <v>33</v>
      </c>
      <c r="S100" s="50"/>
      <c r="T100" s="50"/>
    </row>
    <row r="101" spans="1:20" ht="15" customHeight="1" x14ac:dyDescent="0.25">
      <c r="A101" s="11" t="s">
        <v>1</v>
      </c>
      <c r="B101" s="202" t="s">
        <v>100</v>
      </c>
      <c r="C101" s="203"/>
      <c r="D101" s="203"/>
      <c r="E101" s="204"/>
      <c r="F101" s="53">
        <v>0</v>
      </c>
      <c r="G101" s="35">
        <f>ROUND($F$101*G38,2)</f>
        <v>0</v>
      </c>
      <c r="H101" s="35">
        <f t="shared" ref="H101:P101" si="34">ROUND($F$101*H38,2)</f>
        <v>0</v>
      </c>
      <c r="I101" s="35">
        <f t="shared" si="34"/>
        <v>0</v>
      </c>
      <c r="J101" s="35">
        <f t="shared" si="34"/>
        <v>0</v>
      </c>
      <c r="K101" s="35">
        <f t="shared" si="34"/>
        <v>0</v>
      </c>
      <c r="L101" s="35">
        <f t="shared" si="34"/>
        <v>0</v>
      </c>
      <c r="M101" s="35">
        <f t="shared" si="34"/>
        <v>0</v>
      </c>
      <c r="N101" s="35">
        <f t="shared" si="34"/>
        <v>0</v>
      </c>
      <c r="O101" s="35">
        <f t="shared" si="34"/>
        <v>0</v>
      </c>
      <c r="P101" s="35">
        <f t="shared" si="34"/>
        <v>0</v>
      </c>
      <c r="S101" s="50"/>
      <c r="T101" s="50"/>
    </row>
    <row r="102" spans="1:20" ht="15" customHeight="1" x14ac:dyDescent="0.25">
      <c r="A102" s="11" t="s">
        <v>2</v>
      </c>
      <c r="B102" s="202" t="s">
        <v>101</v>
      </c>
      <c r="C102" s="203"/>
      <c r="D102" s="203"/>
      <c r="E102" s="204"/>
      <c r="F102" s="53">
        <v>2.8E-3</v>
      </c>
      <c r="G102" s="35">
        <f>ROUND($F$102*G38,2)</f>
        <v>47.99</v>
      </c>
      <c r="H102" s="35">
        <f t="shared" ref="H102:P102" si="35">ROUND($F$102*H38,2)</f>
        <v>26.77</v>
      </c>
      <c r="I102" s="35">
        <f t="shared" si="35"/>
        <v>34.61</v>
      </c>
      <c r="J102" s="35">
        <f t="shared" si="35"/>
        <v>24.24</v>
      </c>
      <c r="K102" s="35">
        <f t="shared" si="35"/>
        <v>37.96</v>
      </c>
      <c r="L102" s="35">
        <f t="shared" si="35"/>
        <v>26.04</v>
      </c>
      <c r="M102" s="35">
        <f t="shared" si="35"/>
        <v>32.049999999999997</v>
      </c>
      <c r="N102" s="35">
        <f t="shared" si="35"/>
        <v>24.49</v>
      </c>
      <c r="O102" s="35">
        <f t="shared" si="35"/>
        <v>36.54</v>
      </c>
      <c r="P102" s="35">
        <f t="shared" si="35"/>
        <v>23.99</v>
      </c>
      <c r="S102" s="50"/>
      <c r="T102" s="50"/>
    </row>
    <row r="103" spans="1:20" ht="15" customHeight="1" x14ac:dyDescent="0.25">
      <c r="A103" s="11" t="s">
        <v>3</v>
      </c>
      <c r="B103" s="202" t="s">
        <v>102</v>
      </c>
      <c r="C103" s="203"/>
      <c r="D103" s="203"/>
      <c r="E103" s="204"/>
      <c r="F103" s="53">
        <f>(0.29+0.02)/100</f>
        <v>3.0999999999999999E-3</v>
      </c>
      <c r="G103" s="35">
        <f>ROUND($F$103*G38,2)</f>
        <v>53.13</v>
      </c>
      <c r="H103" s="35">
        <f t="shared" ref="H103:P103" si="36">ROUND($F$103*H38,2)</f>
        <v>29.64</v>
      </c>
      <c r="I103" s="35">
        <f t="shared" si="36"/>
        <v>38.32</v>
      </c>
      <c r="J103" s="35">
        <f t="shared" si="36"/>
        <v>26.84</v>
      </c>
      <c r="K103" s="35">
        <f t="shared" si="36"/>
        <v>42.03</v>
      </c>
      <c r="L103" s="35">
        <f t="shared" si="36"/>
        <v>28.83</v>
      </c>
      <c r="M103" s="35">
        <f t="shared" si="36"/>
        <v>35.49</v>
      </c>
      <c r="N103" s="35">
        <f t="shared" si="36"/>
        <v>27.11</v>
      </c>
      <c r="O103" s="35">
        <f t="shared" si="36"/>
        <v>40.450000000000003</v>
      </c>
      <c r="P103" s="35">
        <f t="shared" si="36"/>
        <v>26.56</v>
      </c>
      <c r="S103" s="50"/>
      <c r="T103" s="50"/>
    </row>
    <row r="104" spans="1:20" ht="15" customHeight="1" x14ac:dyDescent="0.25">
      <c r="A104" s="11" t="s">
        <v>4</v>
      </c>
      <c r="B104" s="202" t="s">
        <v>103</v>
      </c>
      <c r="C104" s="203"/>
      <c r="D104" s="203"/>
      <c r="E104" s="204"/>
      <c r="F104" s="53">
        <v>6.9999999999999999E-4</v>
      </c>
      <c r="G104" s="35">
        <f>ROUND($F$104*G38,2)</f>
        <v>12</v>
      </c>
      <c r="H104" s="35">
        <f t="shared" ref="H104:P104" si="37">ROUND($F$104*H38,2)</f>
        <v>6.69</v>
      </c>
      <c r="I104" s="35">
        <f t="shared" si="37"/>
        <v>8.65</v>
      </c>
      <c r="J104" s="35">
        <f t="shared" si="37"/>
        <v>6.06</v>
      </c>
      <c r="K104" s="35">
        <f t="shared" si="37"/>
        <v>9.49</v>
      </c>
      <c r="L104" s="35">
        <f t="shared" si="37"/>
        <v>6.51</v>
      </c>
      <c r="M104" s="35">
        <f t="shared" si="37"/>
        <v>8.01</v>
      </c>
      <c r="N104" s="35">
        <f t="shared" si="37"/>
        <v>6.12</v>
      </c>
      <c r="O104" s="35">
        <f t="shared" si="37"/>
        <v>9.1300000000000008</v>
      </c>
      <c r="P104" s="35">
        <f t="shared" si="37"/>
        <v>6</v>
      </c>
      <c r="S104" s="50"/>
      <c r="T104" s="50"/>
    </row>
    <row r="105" spans="1:20" ht="15" customHeight="1" x14ac:dyDescent="0.25">
      <c r="A105" s="11" t="s">
        <v>5</v>
      </c>
      <c r="B105" s="202" t="s">
        <v>104</v>
      </c>
      <c r="C105" s="203"/>
      <c r="D105" s="203"/>
      <c r="E105" s="204"/>
      <c r="F105" s="53">
        <v>1.3899999999999999E-2</v>
      </c>
      <c r="G105" s="35">
        <f>ROUND($F$105*G38,2)</f>
        <v>238.22</v>
      </c>
      <c r="H105" s="35">
        <f t="shared" ref="H105:P105" si="38">ROUND($F$105*H38,2)</f>
        <v>132.9</v>
      </c>
      <c r="I105" s="35">
        <f t="shared" si="38"/>
        <v>171.83</v>
      </c>
      <c r="J105" s="35">
        <f t="shared" si="38"/>
        <v>120.35</v>
      </c>
      <c r="K105" s="35">
        <f t="shared" si="38"/>
        <v>188.45</v>
      </c>
      <c r="L105" s="35">
        <f t="shared" si="38"/>
        <v>129.27000000000001</v>
      </c>
      <c r="M105" s="35">
        <f t="shared" si="38"/>
        <v>159.13</v>
      </c>
      <c r="N105" s="35">
        <f t="shared" si="38"/>
        <v>121.56</v>
      </c>
      <c r="O105" s="35">
        <f t="shared" si="38"/>
        <v>181.37</v>
      </c>
      <c r="P105" s="35">
        <f t="shared" si="38"/>
        <v>119.11</v>
      </c>
      <c r="S105" s="50"/>
      <c r="T105" s="50"/>
    </row>
    <row r="106" spans="1:20" ht="15" customHeight="1" x14ac:dyDescent="0.25">
      <c r="A106" s="11" t="s">
        <v>6</v>
      </c>
      <c r="B106" s="202" t="s">
        <v>105</v>
      </c>
      <c r="C106" s="203"/>
      <c r="D106" s="203"/>
      <c r="E106" s="204"/>
      <c r="F106" s="53">
        <v>0</v>
      </c>
      <c r="G106" s="35">
        <f>ROUND($F$106*G38,2)</f>
        <v>0</v>
      </c>
      <c r="H106" s="35">
        <f t="shared" ref="H106:P106" si="39">ROUND($F$106*H38,2)</f>
        <v>0</v>
      </c>
      <c r="I106" s="35">
        <f t="shared" si="39"/>
        <v>0</v>
      </c>
      <c r="J106" s="35">
        <f t="shared" si="39"/>
        <v>0</v>
      </c>
      <c r="K106" s="35">
        <f t="shared" si="39"/>
        <v>0</v>
      </c>
      <c r="L106" s="35">
        <f t="shared" si="39"/>
        <v>0</v>
      </c>
      <c r="M106" s="35">
        <f t="shared" si="39"/>
        <v>0</v>
      </c>
      <c r="N106" s="35">
        <f t="shared" si="39"/>
        <v>0</v>
      </c>
      <c r="O106" s="35">
        <f t="shared" si="39"/>
        <v>0</v>
      </c>
      <c r="P106" s="35">
        <f t="shared" si="39"/>
        <v>0</v>
      </c>
      <c r="S106" s="50"/>
      <c r="T106" s="50"/>
    </row>
    <row r="107" spans="1:20" ht="15" customHeight="1" x14ac:dyDescent="0.25">
      <c r="A107" s="205" t="s">
        <v>64</v>
      </c>
      <c r="B107" s="206"/>
      <c r="C107" s="206"/>
      <c r="D107" s="206"/>
      <c r="E107" s="207"/>
      <c r="F107" s="54">
        <f t="shared" ref="F107" si="40">SUM(F101:F106)</f>
        <v>2.0499999999999997E-2</v>
      </c>
      <c r="G107" s="55">
        <f>SUM(G101:G106)</f>
        <v>351.34000000000003</v>
      </c>
      <c r="H107" s="55">
        <f t="shared" ref="H107:P107" si="41">SUM(H101:H106)</f>
        <v>196</v>
      </c>
      <c r="I107" s="55">
        <f t="shared" si="41"/>
        <v>253.41000000000003</v>
      </c>
      <c r="J107" s="55">
        <f t="shared" si="41"/>
        <v>177.49</v>
      </c>
      <c r="K107" s="55">
        <f t="shared" si="41"/>
        <v>277.93</v>
      </c>
      <c r="L107" s="55">
        <f t="shared" si="41"/>
        <v>190.65</v>
      </c>
      <c r="M107" s="55">
        <f t="shared" si="41"/>
        <v>234.68</v>
      </c>
      <c r="N107" s="55">
        <f t="shared" si="41"/>
        <v>179.28</v>
      </c>
      <c r="O107" s="55">
        <f t="shared" si="41"/>
        <v>267.49</v>
      </c>
      <c r="P107" s="55">
        <f t="shared" si="41"/>
        <v>175.66</v>
      </c>
      <c r="S107" s="50"/>
      <c r="T107" s="50"/>
    </row>
    <row r="108" spans="1:20" ht="15" customHeight="1" x14ac:dyDescent="0.25">
      <c r="A108" s="256" t="s">
        <v>106</v>
      </c>
      <c r="B108" s="256"/>
      <c r="C108" s="256"/>
      <c r="D108" s="256"/>
      <c r="E108" s="256"/>
      <c r="F108" s="256"/>
      <c r="G108" s="256"/>
      <c r="H108" s="256"/>
      <c r="I108" s="256"/>
      <c r="J108" s="256"/>
      <c r="K108" s="256"/>
      <c r="L108" s="256"/>
      <c r="M108" s="256"/>
      <c r="N108" s="256"/>
      <c r="O108" s="256"/>
      <c r="P108" s="256"/>
      <c r="S108" s="56"/>
      <c r="T108" s="56"/>
    </row>
    <row r="109" spans="1:20" ht="15" customHeight="1" x14ac:dyDescent="0.25">
      <c r="A109" s="256" t="s">
        <v>107</v>
      </c>
      <c r="B109" s="256"/>
      <c r="C109" s="256"/>
      <c r="D109" s="256"/>
      <c r="E109" s="256"/>
      <c r="F109" s="256"/>
      <c r="G109" s="256"/>
      <c r="H109" s="256"/>
      <c r="I109" s="256"/>
      <c r="J109" s="256"/>
      <c r="K109" s="256"/>
      <c r="L109" s="256"/>
      <c r="M109" s="256"/>
      <c r="N109" s="256"/>
      <c r="O109" s="256"/>
      <c r="P109" s="256"/>
      <c r="S109" s="56"/>
      <c r="T109" s="56"/>
    </row>
    <row r="110" spans="1:20" ht="15" customHeight="1" x14ac:dyDescent="0.25">
      <c r="A110" s="256" t="s">
        <v>108</v>
      </c>
      <c r="B110" s="256"/>
      <c r="C110" s="256"/>
      <c r="D110" s="256"/>
      <c r="E110" s="256"/>
      <c r="F110" s="256"/>
      <c r="G110" s="256"/>
      <c r="H110" s="256"/>
      <c r="I110" s="256"/>
      <c r="J110" s="256"/>
      <c r="K110" s="256"/>
      <c r="L110" s="256"/>
      <c r="M110" s="256"/>
      <c r="N110" s="256"/>
      <c r="O110" s="256"/>
      <c r="P110" s="256"/>
      <c r="S110" s="56"/>
      <c r="T110" s="56"/>
    </row>
    <row r="111" spans="1:20" ht="15" customHeight="1" x14ac:dyDescent="0.25">
      <c r="A111" s="196"/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</row>
    <row r="112" spans="1:20" ht="15" customHeight="1" x14ac:dyDescent="0.25">
      <c r="A112" s="219" t="s">
        <v>109</v>
      </c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49"/>
      <c r="S112" s="50"/>
      <c r="T112" s="50"/>
    </row>
    <row r="113" spans="1:20" ht="15" customHeight="1" x14ac:dyDescent="0.25">
      <c r="A113" s="4" t="s">
        <v>110</v>
      </c>
      <c r="B113" s="177" t="s">
        <v>111</v>
      </c>
      <c r="C113" s="177"/>
      <c r="D113" s="177"/>
      <c r="E113" s="177"/>
      <c r="F113" s="21" t="s">
        <v>44</v>
      </c>
      <c r="G113" s="8" t="s">
        <v>33</v>
      </c>
      <c r="H113" s="5" t="s">
        <v>33</v>
      </c>
      <c r="I113" s="5" t="s">
        <v>33</v>
      </c>
      <c r="J113" s="5" t="s">
        <v>33</v>
      </c>
      <c r="K113" s="5" t="s">
        <v>33</v>
      </c>
      <c r="L113" s="5" t="s">
        <v>33</v>
      </c>
      <c r="M113" s="5" t="s">
        <v>33</v>
      </c>
      <c r="N113" s="5" t="s">
        <v>33</v>
      </c>
      <c r="O113" s="5" t="s">
        <v>33</v>
      </c>
      <c r="P113" s="5" t="s">
        <v>33</v>
      </c>
      <c r="S113" s="50"/>
      <c r="T113" s="50"/>
    </row>
    <row r="114" spans="1:20" ht="15" customHeight="1" x14ac:dyDescent="0.25">
      <c r="A114" s="4" t="s">
        <v>1</v>
      </c>
      <c r="B114" s="176" t="s">
        <v>112</v>
      </c>
      <c r="C114" s="176"/>
      <c r="D114" s="176"/>
      <c r="E114" s="176"/>
      <c r="F114" s="14">
        <v>0</v>
      </c>
      <c r="G114" s="35">
        <v>0</v>
      </c>
      <c r="H114" s="57">
        <v>0</v>
      </c>
      <c r="I114" s="57">
        <v>0</v>
      </c>
      <c r="J114" s="57">
        <v>0</v>
      </c>
      <c r="K114" s="57">
        <v>0</v>
      </c>
      <c r="L114" s="57">
        <v>0</v>
      </c>
      <c r="M114" s="57">
        <v>0</v>
      </c>
      <c r="N114" s="57">
        <v>0</v>
      </c>
      <c r="O114" s="57">
        <v>0</v>
      </c>
      <c r="P114" s="57">
        <v>0</v>
      </c>
      <c r="S114" s="50"/>
      <c r="T114" s="50"/>
    </row>
    <row r="115" spans="1:20" ht="15" customHeight="1" x14ac:dyDescent="0.25">
      <c r="A115" s="218" t="s">
        <v>64</v>
      </c>
      <c r="B115" s="218"/>
      <c r="C115" s="218"/>
      <c r="D115" s="218"/>
      <c r="E115" s="218"/>
      <c r="F115" s="58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S115" s="50"/>
      <c r="T115" s="50"/>
    </row>
    <row r="116" spans="1:20" ht="15" customHeight="1" x14ac:dyDescent="0.25">
      <c r="A116" s="178" t="s">
        <v>113</v>
      </c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S116" s="56"/>
      <c r="T116" s="56"/>
    </row>
    <row r="117" spans="1:20" ht="15" customHeight="1" x14ac:dyDescent="0.25">
      <c r="A117" s="216"/>
      <c r="B117" s="217"/>
      <c r="C117" s="217"/>
      <c r="D117" s="217"/>
      <c r="E117" s="217"/>
      <c r="F117" s="217"/>
      <c r="G117" s="217"/>
      <c r="H117" s="217"/>
      <c r="I117" s="217"/>
      <c r="J117" s="217"/>
      <c r="K117" s="217"/>
      <c r="L117" s="217"/>
      <c r="M117" s="217"/>
      <c r="N117" s="217"/>
      <c r="O117" s="217"/>
      <c r="P117" s="217"/>
    </row>
    <row r="118" spans="1:20" ht="15" customHeight="1" x14ac:dyDescent="0.25">
      <c r="A118" s="219" t="s">
        <v>114</v>
      </c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7"/>
    </row>
    <row r="119" spans="1:20" ht="15" customHeight="1" x14ac:dyDescent="0.25">
      <c r="A119" s="4">
        <v>4</v>
      </c>
      <c r="B119" s="177" t="s">
        <v>115</v>
      </c>
      <c r="C119" s="177"/>
      <c r="D119" s="177"/>
      <c r="E119" s="177"/>
      <c r="F119" s="21" t="s">
        <v>44</v>
      </c>
      <c r="G119" s="8" t="s">
        <v>33</v>
      </c>
      <c r="H119" s="5" t="s">
        <v>33</v>
      </c>
      <c r="I119" s="5" t="s">
        <v>33</v>
      </c>
      <c r="J119" s="5" t="s">
        <v>33</v>
      </c>
      <c r="K119" s="5" t="s">
        <v>33</v>
      </c>
      <c r="L119" s="5" t="s">
        <v>33</v>
      </c>
      <c r="M119" s="5" t="s">
        <v>33</v>
      </c>
      <c r="N119" s="5" t="s">
        <v>33</v>
      </c>
      <c r="O119" s="5" t="s">
        <v>33</v>
      </c>
      <c r="P119" s="5" t="s">
        <v>33</v>
      </c>
    </row>
    <row r="120" spans="1:20" ht="15" customHeight="1" x14ac:dyDescent="0.25">
      <c r="A120" s="4" t="s">
        <v>98</v>
      </c>
      <c r="B120" s="176" t="s">
        <v>99</v>
      </c>
      <c r="C120" s="176"/>
      <c r="D120" s="176"/>
      <c r="E120" s="176"/>
      <c r="F120" s="60">
        <f>F107</f>
        <v>2.0499999999999997E-2</v>
      </c>
      <c r="G120" s="61">
        <f t="shared" ref="G120" si="42">G107</f>
        <v>351.34000000000003</v>
      </c>
      <c r="H120" s="61">
        <f t="shared" ref="H120:P120" si="43">H107</f>
        <v>196</v>
      </c>
      <c r="I120" s="61">
        <f t="shared" si="43"/>
        <v>253.41000000000003</v>
      </c>
      <c r="J120" s="61">
        <f t="shared" si="43"/>
        <v>177.49</v>
      </c>
      <c r="K120" s="61">
        <f t="shared" si="43"/>
        <v>277.93</v>
      </c>
      <c r="L120" s="61">
        <f t="shared" si="43"/>
        <v>190.65</v>
      </c>
      <c r="M120" s="61">
        <f t="shared" si="43"/>
        <v>234.68</v>
      </c>
      <c r="N120" s="61">
        <f t="shared" si="43"/>
        <v>179.28</v>
      </c>
      <c r="O120" s="61">
        <f t="shared" si="43"/>
        <v>267.49</v>
      </c>
      <c r="P120" s="61">
        <f t="shared" si="43"/>
        <v>175.66</v>
      </c>
    </row>
    <row r="121" spans="1:20" ht="15" customHeight="1" x14ac:dyDescent="0.25">
      <c r="A121" s="4" t="s">
        <v>110</v>
      </c>
      <c r="B121" s="176" t="s">
        <v>111</v>
      </c>
      <c r="C121" s="176"/>
      <c r="D121" s="176"/>
      <c r="E121" s="176"/>
      <c r="F121" s="60"/>
      <c r="G121" s="62"/>
      <c r="H121" s="62"/>
      <c r="I121" s="62"/>
      <c r="J121" s="62"/>
      <c r="K121" s="62"/>
      <c r="L121" s="62"/>
      <c r="M121" s="62"/>
      <c r="N121" s="62"/>
      <c r="O121" s="62"/>
      <c r="P121" s="62"/>
    </row>
    <row r="122" spans="1:20" ht="15" customHeight="1" x14ac:dyDescent="0.25">
      <c r="A122" s="182" t="s">
        <v>64</v>
      </c>
      <c r="B122" s="182"/>
      <c r="C122" s="182"/>
      <c r="D122" s="182"/>
      <c r="E122" s="182"/>
      <c r="F122" s="46"/>
      <c r="G122" s="46">
        <f>SUM(G120:G121)</f>
        <v>351.34000000000003</v>
      </c>
      <c r="H122" s="46">
        <f t="shared" ref="H122:P122" si="44">SUM(H120:H121)</f>
        <v>196</v>
      </c>
      <c r="I122" s="46">
        <f t="shared" si="44"/>
        <v>253.41000000000003</v>
      </c>
      <c r="J122" s="46">
        <f t="shared" si="44"/>
        <v>177.49</v>
      </c>
      <c r="K122" s="46">
        <f t="shared" si="44"/>
        <v>277.93</v>
      </c>
      <c r="L122" s="46">
        <f t="shared" si="44"/>
        <v>190.65</v>
      </c>
      <c r="M122" s="46">
        <f t="shared" si="44"/>
        <v>234.68</v>
      </c>
      <c r="N122" s="46">
        <f t="shared" si="44"/>
        <v>179.28</v>
      </c>
      <c r="O122" s="46">
        <f t="shared" si="44"/>
        <v>267.49</v>
      </c>
      <c r="P122" s="46">
        <f t="shared" si="44"/>
        <v>175.66</v>
      </c>
    </row>
    <row r="123" spans="1:20" ht="15" customHeight="1" x14ac:dyDescent="0.25">
      <c r="A123" s="263"/>
      <c r="B123" s="264"/>
      <c r="C123" s="264"/>
      <c r="D123" s="264"/>
      <c r="E123" s="264"/>
      <c r="F123" s="264"/>
      <c r="G123" s="264"/>
      <c r="H123" s="264"/>
      <c r="I123" s="264"/>
      <c r="J123" s="264"/>
      <c r="K123" s="264"/>
      <c r="L123" s="264"/>
      <c r="M123" s="264"/>
      <c r="N123" s="264"/>
      <c r="O123" s="264"/>
      <c r="P123" s="264"/>
    </row>
    <row r="124" spans="1:20" ht="15" customHeight="1" x14ac:dyDescent="0.25">
      <c r="A124" s="265" t="s">
        <v>116</v>
      </c>
      <c r="B124" s="265"/>
      <c r="C124" s="265"/>
      <c r="D124" s="265"/>
      <c r="E124" s="265"/>
      <c r="F124" s="265"/>
      <c r="G124" s="265"/>
      <c r="H124" s="265"/>
      <c r="I124" s="265"/>
      <c r="J124" s="265"/>
      <c r="K124" s="265"/>
      <c r="L124" s="265"/>
      <c r="M124" s="265"/>
      <c r="N124" s="265"/>
      <c r="O124" s="265"/>
      <c r="P124" s="265"/>
      <c r="S124" s="113"/>
      <c r="T124" s="113"/>
    </row>
    <row r="125" spans="1:20" ht="15" customHeight="1" x14ac:dyDescent="0.25">
      <c r="A125" s="11">
        <v>5</v>
      </c>
      <c r="B125" s="220" t="s">
        <v>117</v>
      </c>
      <c r="C125" s="220"/>
      <c r="D125" s="220"/>
      <c r="E125" s="220"/>
      <c r="F125" s="63"/>
      <c r="G125" s="64"/>
      <c r="H125" s="63"/>
      <c r="I125" s="63"/>
      <c r="J125" s="63"/>
      <c r="K125" s="63"/>
      <c r="L125" s="63"/>
      <c r="M125" s="63"/>
      <c r="N125" s="63"/>
      <c r="O125" s="63"/>
      <c r="P125" s="63"/>
      <c r="S125" s="113"/>
      <c r="T125" s="113"/>
    </row>
    <row r="126" spans="1:20" ht="15" customHeight="1" x14ac:dyDescent="0.25">
      <c r="A126" s="11" t="s">
        <v>1</v>
      </c>
      <c r="B126" s="229" t="s">
        <v>118</v>
      </c>
      <c r="C126" s="229"/>
      <c r="D126" s="229"/>
      <c r="E126" s="229"/>
      <c r="F126" s="65"/>
      <c r="G126" s="35" t="s">
        <v>14</v>
      </c>
      <c r="H126" s="35" t="s">
        <v>14</v>
      </c>
      <c r="I126" s="35" t="s">
        <v>14</v>
      </c>
      <c r="J126" s="35" t="s">
        <v>14</v>
      </c>
      <c r="K126" s="35" t="s">
        <v>14</v>
      </c>
      <c r="L126" s="35" t="s">
        <v>14</v>
      </c>
      <c r="M126" s="35" t="s">
        <v>14</v>
      </c>
      <c r="N126" s="35" t="s">
        <v>14</v>
      </c>
      <c r="O126" s="35" t="s">
        <v>14</v>
      </c>
      <c r="P126" s="35" t="s">
        <v>14</v>
      </c>
      <c r="S126" s="100"/>
      <c r="T126" s="100"/>
    </row>
    <row r="127" spans="1:20" ht="15" customHeight="1" x14ac:dyDescent="0.25">
      <c r="A127" s="11" t="s">
        <v>2</v>
      </c>
      <c r="B127" s="229" t="s">
        <v>119</v>
      </c>
      <c r="C127" s="229"/>
      <c r="D127" s="229"/>
      <c r="E127" s="229"/>
      <c r="F127" s="66"/>
      <c r="G127" s="35" t="s">
        <v>14</v>
      </c>
      <c r="H127" s="35" t="s">
        <v>14</v>
      </c>
      <c r="I127" s="35" t="s">
        <v>14</v>
      </c>
      <c r="J127" s="35" t="s">
        <v>14</v>
      </c>
      <c r="K127" s="35" t="s">
        <v>14</v>
      </c>
      <c r="L127" s="35" t="s">
        <v>14</v>
      </c>
      <c r="M127" s="35" t="s">
        <v>14</v>
      </c>
      <c r="N127" s="35" t="s">
        <v>14</v>
      </c>
      <c r="O127" s="35" t="s">
        <v>14</v>
      </c>
      <c r="P127" s="35" t="s">
        <v>14</v>
      </c>
      <c r="S127" s="113"/>
      <c r="T127" s="113"/>
    </row>
    <row r="128" spans="1:20" ht="15" customHeight="1" x14ac:dyDescent="0.25">
      <c r="A128" s="11" t="s">
        <v>3</v>
      </c>
      <c r="B128" s="230" t="s">
        <v>120</v>
      </c>
      <c r="C128" s="230"/>
      <c r="D128" s="230"/>
      <c r="E128" s="230"/>
      <c r="F128" s="67"/>
      <c r="G128" s="35" t="s">
        <v>14</v>
      </c>
      <c r="H128" s="35" t="s">
        <v>14</v>
      </c>
      <c r="I128" s="35" t="s">
        <v>14</v>
      </c>
      <c r="J128" s="35" t="s">
        <v>14</v>
      </c>
      <c r="K128" s="35" t="s">
        <v>14</v>
      </c>
      <c r="L128" s="35" t="s">
        <v>14</v>
      </c>
      <c r="M128" s="35" t="s">
        <v>14</v>
      </c>
      <c r="N128" s="35" t="s">
        <v>14</v>
      </c>
      <c r="O128" s="35" t="s">
        <v>14</v>
      </c>
      <c r="P128" s="35" t="s">
        <v>14</v>
      </c>
      <c r="S128" s="100"/>
      <c r="T128" s="100"/>
    </row>
    <row r="129" spans="1:20" ht="15" customHeight="1" x14ac:dyDescent="0.25">
      <c r="A129" s="11" t="s">
        <v>4</v>
      </c>
      <c r="B129" s="229" t="s">
        <v>121</v>
      </c>
      <c r="C129" s="229"/>
      <c r="D129" s="229"/>
      <c r="E129" s="229"/>
      <c r="F129" s="57"/>
      <c r="G129" s="35" t="s">
        <v>14</v>
      </c>
      <c r="H129" s="35" t="s">
        <v>14</v>
      </c>
      <c r="I129" s="35" t="s">
        <v>14</v>
      </c>
      <c r="J129" s="35" t="s">
        <v>14</v>
      </c>
      <c r="K129" s="35" t="s">
        <v>14</v>
      </c>
      <c r="L129" s="35" t="s">
        <v>14</v>
      </c>
      <c r="M129" s="35" t="s">
        <v>14</v>
      </c>
      <c r="N129" s="35" t="s">
        <v>14</v>
      </c>
      <c r="O129" s="35" t="s">
        <v>14</v>
      </c>
      <c r="P129" s="35" t="s">
        <v>14</v>
      </c>
      <c r="S129" s="113"/>
      <c r="T129" s="113"/>
    </row>
    <row r="130" spans="1:20" ht="15" customHeight="1" x14ac:dyDescent="0.25">
      <c r="A130" s="214" t="s">
        <v>64</v>
      </c>
      <c r="B130" s="214"/>
      <c r="C130" s="214"/>
      <c r="D130" s="214"/>
      <c r="E130" s="214"/>
      <c r="F130" s="55"/>
      <c r="G130" s="55">
        <f>SUM(G126:G129)</f>
        <v>0</v>
      </c>
      <c r="H130" s="55">
        <f t="shared" ref="H130:P130" si="45">SUM(H126:H129)</f>
        <v>0</v>
      </c>
      <c r="I130" s="55">
        <f t="shared" si="45"/>
        <v>0</v>
      </c>
      <c r="J130" s="55">
        <f t="shared" si="45"/>
        <v>0</v>
      </c>
      <c r="K130" s="55">
        <f t="shared" si="45"/>
        <v>0</v>
      </c>
      <c r="L130" s="55">
        <f t="shared" si="45"/>
        <v>0</v>
      </c>
      <c r="M130" s="55">
        <f t="shared" si="45"/>
        <v>0</v>
      </c>
      <c r="N130" s="55">
        <f t="shared" si="45"/>
        <v>0</v>
      </c>
      <c r="O130" s="55">
        <f t="shared" si="45"/>
        <v>0</v>
      </c>
      <c r="P130" s="55">
        <f t="shared" si="45"/>
        <v>0</v>
      </c>
      <c r="S130" s="113"/>
      <c r="T130" s="113"/>
    </row>
    <row r="131" spans="1:20" ht="15" customHeight="1" x14ac:dyDescent="0.25">
      <c r="A131" s="266" t="s">
        <v>122</v>
      </c>
      <c r="B131" s="266"/>
      <c r="C131" s="266"/>
      <c r="D131" s="266"/>
      <c r="E131" s="266"/>
      <c r="F131" s="266"/>
      <c r="G131" s="266"/>
      <c r="H131" s="266"/>
      <c r="I131" s="266"/>
      <c r="J131" s="266"/>
      <c r="K131" s="266"/>
      <c r="L131" s="266"/>
      <c r="M131" s="266"/>
      <c r="N131" s="266"/>
      <c r="O131" s="266"/>
      <c r="P131" s="266"/>
      <c r="S131" s="113"/>
      <c r="T131" s="113"/>
    </row>
    <row r="132" spans="1:20" ht="15" customHeight="1" x14ac:dyDescent="0.25">
      <c r="A132" s="267"/>
      <c r="B132" s="268"/>
      <c r="C132" s="268"/>
      <c r="D132" s="268"/>
      <c r="E132" s="268"/>
      <c r="F132" s="268"/>
      <c r="G132" s="268"/>
      <c r="H132" s="268"/>
      <c r="I132" s="268"/>
      <c r="J132" s="268"/>
      <c r="K132" s="268"/>
      <c r="L132" s="268"/>
      <c r="M132" s="268"/>
      <c r="N132" s="268"/>
      <c r="O132" s="268"/>
      <c r="P132" s="268"/>
      <c r="S132" s="113"/>
      <c r="T132" s="113"/>
    </row>
    <row r="133" spans="1:20" ht="15" customHeight="1" x14ac:dyDescent="0.25">
      <c r="A133" s="192" t="s">
        <v>123</v>
      </c>
      <c r="B133" s="193"/>
      <c r="C133" s="193"/>
      <c r="D133" s="193"/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212"/>
      <c r="S133" s="113"/>
      <c r="T133" s="113"/>
    </row>
    <row r="134" spans="1:20" ht="15" customHeight="1" x14ac:dyDescent="0.25">
      <c r="A134" s="4">
        <v>6</v>
      </c>
      <c r="B134" s="177" t="s">
        <v>124</v>
      </c>
      <c r="C134" s="177"/>
      <c r="D134" s="177"/>
      <c r="E134" s="177"/>
      <c r="F134" s="21" t="s">
        <v>44</v>
      </c>
      <c r="G134" s="68" t="s">
        <v>33</v>
      </c>
      <c r="H134" s="69" t="s">
        <v>33</v>
      </c>
      <c r="I134" s="70" t="s">
        <v>33</v>
      </c>
      <c r="J134" s="70" t="s">
        <v>33</v>
      </c>
      <c r="K134" s="70" t="s">
        <v>33</v>
      </c>
      <c r="L134" s="70" t="s">
        <v>33</v>
      </c>
      <c r="M134" s="70" t="s">
        <v>33</v>
      </c>
      <c r="N134" s="70" t="s">
        <v>33</v>
      </c>
      <c r="O134" s="70" t="s">
        <v>33</v>
      </c>
      <c r="P134" s="70" t="s">
        <v>33</v>
      </c>
      <c r="S134" s="113"/>
      <c r="T134" s="113"/>
    </row>
    <row r="135" spans="1:20" ht="15" customHeight="1" x14ac:dyDescent="0.25">
      <c r="A135" s="11" t="s">
        <v>1</v>
      </c>
      <c r="B135" s="179" t="s">
        <v>125</v>
      </c>
      <c r="C135" s="179"/>
      <c r="D135" s="179"/>
      <c r="E135" s="179"/>
      <c r="F135" s="95">
        <v>0.04</v>
      </c>
      <c r="G135" s="35">
        <f>G155*$F$135</f>
        <v>1141.35273095088</v>
      </c>
      <c r="H135" s="35">
        <f t="shared" ref="H135:P135" si="46">H155*$F$135</f>
        <v>651.23054876655999</v>
      </c>
      <c r="I135" s="35">
        <f t="shared" si="46"/>
        <v>832.38618926792003</v>
      </c>
      <c r="J135" s="35">
        <f t="shared" si="46"/>
        <v>592.8353680524574</v>
      </c>
      <c r="K135" s="35">
        <f t="shared" si="46"/>
        <v>909.75257693536003</v>
      </c>
      <c r="L135" s="35">
        <f t="shared" si="46"/>
        <v>634.34069279999994</v>
      </c>
      <c r="M135" s="35">
        <f t="shared" si="46"/>
        <v>773.29410372048005</v>
      </c>
      <c r="N135" s="35">
        <f t="shared" si="46"/>
        <v>598.43874571807999</v>
      </c>
      <c r="O135" s="35">
        <f t="shared" si="46"/>
        <v>876.80219511670123</v>
      </c>
      <c r="P135" s="35">
        <f t="shared" si="46"/>
        <v>587.0630304343548</v>
      </c>
      <c r="S135" s="113"/>
      <c r="T135" s="113"/>
    </row>
    <row r="136" spans="1:20" ht="15" customHeight="1" x14ac:dyDescent="0.25">
      <c r="A136" s="33" t="s">
        <v>2</v>
      </c>
      <c r="B136" s="179" t="s">
        <v>176</v>
      </c>
      <c r="C136" s="179"/>
      <c r="D136" s="179"/>
      <c r="E136" s="179"/>
      <c r="F136" s="95">
        <v>0.04</v>
      </c>
      <c r="G136" s="35">
        <f t="shared" ref="G136" si="47">$F$136*(G135+G155)</f>
        <v>1187.006840188915</v>
      </c>
      <c r="H136" s="35">
        <f t="shared" ref="H136:P136" si="48">$F$136*(H135+H155)</f>
        <v>677.27977071722239</v>
      </c>
      <c r="I136" s="35">
        <f t="shared" si="48"/>
        <v>865.68163683863679</v>
      </c>
      <c r="J136" s="35">
        <f t="shared" si="48"/>
        <v>616.54878277455578</v>
      </c>
      <c r="K136" s="35">
        <f t="shared" si="48"/>
        <v>946.14268001277435</v>
      </c>
      <c r="L136" s="35">
        <f t="shared" si="48"/>
        <v>659.71432051199997</v>
      </c>
      <c r="M136" s="35">
        <f t="shared" si="48"/>
        <v>804.22586786929924</v>
      </c>
      <c r="N136" s="35">
        <f t="shared" si="48"/>
        <v>622.37629554680325</v>
      </c>
      <c r="O136" s="35">
        <f t="shared" si="48"/>
        <v>911.87428292136929</v>
      </c>
      <c r="P136" s="35">
        <f t="shared" si="48"/>
        <v>610.54555165172894</v>
      </c>
      <c r="S136" s="113"/>
      <c r="T136" s="113"/>
    </row>
    <row r="137" spans="1:20" ht="15" customHeight="1" x14ac:dyDescent="0.25">
      <c r="A137" s="33"/>
      <c r="B137" s="215" t="s">
        <v>126</v>
      </c>
      <c r="C137" s="215"/>
      <c r="D137" s="215"/>
      <c r="E137" s="215"/>
      <c r="F137" s="34">
        <f>SUM(F135:F136)</f>
        <v>0.08</v>
      </c>
      <c r="G137" s="35">
        <f t="shared" ref="G137" si="49">SUM(G135:G136)</f>
        <v>2328.3595711397948</v>
      </c>
      <c r="H137" s="35">
        <f t="shared" ref="H137:P137" si="50">SUM(H135:H136)</f>
        <v>1328.5103194837825</v>
      </c>
      <c r="I137" s="35">
        <f t="shared" si="50"/>
        <v>1698.0678261065568</v>
      </c>
      <c r="J137" s="35">
        <f t="shared" si="50"/>
        <v>1209.3841508270132</v>
      </c>
      <c r="K137" s="35">
        <f t="shared" si="50"/>
        <v>1855.8952569481344</v>
      </c>
      <c r="L137" s="35">
        <f t="shared" si="50"/>
        <v>1294.055013312</v>
      </c>
      <c r="M137" s="35">
        <f t="shared" si="50"/>
        <v>1577.5199715897793</v>
      </c>
      <c r="N137" s="35">
        <f t="shared" si="50"/>
        <v>1220.8150412648833</v>
      </c>
      <c r="O137" s="35">
        <f t="shared" si="50"/>
        <v>1788.6764780380704</v>
      </c>
      <c r="P137" s="35">
        <f t="shared" si="50"/>
        <v>1197.6085820860837</v>
      </c>
      <c r="S137" s="113"/>
      <c r="T137" s="113"/>
    </row>
    <row r="138" spans="1:20" ht="15" customHeight="1" x14ac:dyDescent="0.25">
      <c r="A138" s="33" t="s">
        <v>3</v>
      </c>
      <c r="B138" s="179" t="s">
        <v>127</v>
      </c>
      <c r="C138" s="179"/>
      <c r="D138" s="179"/>
      <c r="E138" s="179"/>
      <c r="F138" s="34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S138" s="113"/>
      <c r="T138" s="113"/>
    </row>
    <row r="139" spans="1:20" ht="15" customHeight="1" x14ac:dyDescent="0.25">
      <c r="A139" s="72"/>
      <c r="B139" s="179" t="s">
        <v>128</v>
      </c>
      <c r="C139" s="179"/>
      <c r="D139" s="179"/>
      <c r="E139" s="179"/>
      <c r="F139" s="34">
        <v>1.6500000000000001E-2</v>
      </c>
      <c r="G139" s="35">
        <f>((G137+G155)/(1-($F$139+$F$140+$F$141)))*$F$139</f>
        <v>593.84948622862339</v>
      </c>
      <c r="H139" s="35">
        <f t="shared" ref="H139:P139" si="51">((H137+H155)/(1-($F$139+$F$140+$F$141)))*$F$139</f>
        <v>338.8373430177125</v>
      </c>
      <c r="I139" s="35">
        <f t="shared" si="51"/>
        <v>433.09320373618101</v>
      </c>
      <c r="J139" s="35">
        <f t="shared" si="51"/>
        <v>308.45414321899057</v>
      </c>
      <c r="K139" s="35">
        <f t="shared" si="51"/>
        <v>473.34718335332968</v>
      </c>
      <c r="L139" s="35">
        <f t="shared" si="51"/>
        <v>330.04949679259249</v>
      </c>
      <c r="M139" s="35">
        <f t="shared" si="51"/>
        <v>402.34740211770196</v>
      </c>
      <c r="N139" s="35">
        <f t="shared" si="51"/>
        <v>311.36959858842988</v>
      </c>
      <c r="O139" s="35">
        <f t="shared" si="51"/>
        <v>456.20299402130308</v>
      </c>
      <c r="P139" s="35">
        <f t="shared" si="51"/>
        <v>305.45077744442182</v>
      </c>
      <c r="S139" s="113"/>
      <c r="T139" s="113"/>
    </row>
    <row r="140" spans="1:20" ht="15" customHeight="1" x14ac:dyDescent="0.25">
      <c r="A140" s="72"/>
      <c r="B140" s="179" t="s">
        <v>129</v>
      </c>
      <c r="C140" s="179"/>
      <c r="D140" s="179"/>
      <c r="E140" s="179"/>
      <c r="F140" s="34">
        <v>7.5999999999999998E-2</v>
      </c>
      <c r="G140" s="35">
        <f>((G137+G155)/(1-($F$139+$F$140+$F$141)))*$F$140</f>
        <v>2735.3067244469926</v>
      </c>
      <c r="H140" s="35">
        <f t="shared" ref="H140:P140" si="52">((H137+H155)/(1-($F$139+$F$140+$F$141)))*$F$140</f>
        <v>1560.7053375361302</v>
      </c>
      <c r="I140" s="35">
        <f t="shared" si="52"/>
        <v>1994.8535444818033</v>
      </c>
      <c r="J140" s="35">
        <f t="shared" si="52"/>
        <v>1420.7584778571686</v>
      </c>
      <c r="K140" s="35">
        <f t="shared" si="52"/>
        <v>2180.2658142335185</v>
      </c>
      <c r="L140" s="35">
        <f t="shared" si="52"/>
        <v>1520.2279852264865</v>
      </c>
      <c r="M140" s="35">
        <f t="shared" si="52"/>
        <v>1853.2365188451724</v>
      </c>
      <c r="N140" s="35">
        <f t="shared" si="52"/>
        <v>1434.1872419830709</v>
      </c>
      <c r="O140" s="35">
        <f t="shared" si="52"/>
        <v>2101.2986391284262</v>
      </c>
      <c r="P140" s="35">
        <f t="shared" si="52"/>
        <v>1406.924793077337</v>
      </c>
      <c r="S140" s="113"/>
      <c r="T140" s="113"/>
    </row>
    <row r="141" spans="1:20" ht="15" customHeight="1" x14ac:dyDescent="0.25">
      <c r="A141" s="72"/>
      <c r="B141" s="179" t="s">
        <v>130</v>
      </c>
      <c r="C141" s="179"/>
      <c r="D141" s="179"/>
      <c r="E141" s="179"/>
      <c r="F141" s="34">
        <v>0.05</v>
      </c>
      <c r="G141" s="35">
        <f>((G137+G155)/(1-($F$139+$F$140+$F$141)))*$F$141</f>
        <v>1799.5438976624953</v>
      </c>
      <c r="H141" s="35">
        <f t="shared" ref="H141:P141" si="53">((H137+H155)/(1-($F$139+$F$140+$F$141)))*$F$141</f>
        <v>1026.7798273264013</v>
      </c>
      <c r="I141" s="35">
        <f t="shared" si="53"/>
        <v>1312.4036476853971</v>
      </c>
      <c r="J141" s="35">
        <f t="shared" si="53"/>
        <v>934.70952490603202</v>
      </c>
      <c r="K141" s="35">
        <f t="shared" si="53"/>
        <v>1434.385404100999</v>
      </c>
      <c r="L141" s="35">
        <f t="shared" si="53"/>
        <v>1000.1499902805832</v>
      </c>
      <c r="M141" s="35">
        <f t="shared" si="53"/>
        <v>1219.2345518718241</v>
      </c>
      <c r="N141" s="35">
        <f t="shared" si="53"/>
        <v>943.54423814675727</v>
      </c>
      <c r="O141" s="35">
        <f t="shared" si="53"/>
        <v>1382.43331521607</v>
      </c>
      <c r="P141" s="35">
        <f t="shared" si="53"/>
        <v>925.60841649824806</v>
      </c>
      <c r="S141" s="113"/>
      <c r="T141" s="113"/>
    </row>
    <row r="142" spans="1:20" ht="15" customHeight="1" x14ac:dyDescent="0.25">
      <c r="A142" s="72"/>
      <c r="B142" s="179" t="s">
        <v>131</v>
      </c>
      <c r="C142" s="179"/>
      <c r="D142" s="179"/>
      <c r="E142" s="179"/>
      <c r="F142" s="34">
        <v>2.7E-2</v>
      </c>
      <c r="G142" s="35">
        <f>((G137+G155)/(1-($F$139+$F$140+$F$141+$F$142)))*$F$142</f>
        <v>1003.345938365585</v>
      </c>
      <c r="H142" s="35">
        <f t="shared" ref="H142:P142" si="54">((H137+H155)/(1-($F$139+$F$140+$F$141+$F$142)))*$F$142</f>
        <v>572.48693442924753</v>
      </c>
      <c r="I142" s="35">
        <f t="shared" si="54"/>
        <v>731.73812048250807</v>
      </c>
      <c r="J142" s="35">
        <f t="shared" si="54"/>
        <v>521.15261349516925</v>
      </c>
      <c r="K142" s="35">
        <f t="shared" si="54"/>
        <v>799.74974276817284</v>
      </c>
      <c r="L142" s="35">
        <f t="shared" si="54"/>
        <v>557.63931727805414</v>
      </c>
      <c r="M142" s="35">
        <f t="shared" si="54"/>
        <v>679.79116104063587</v>
      </c>
      <c r="N142" s="35">
        <f t="shared" si="54"/>
        <v>526.07845812625624</v>
      </c>
      <c r="O142" s="35">
        <f t="shared" si="54"/>
        <v>770.78356003708757</v>
      </c>
      <c r="P142" s="35">
        <f t="shared" si="54"/>
        <v>516.07823872307495</v>
      </c>
      <c r="S142" s="113"/>
      <c r="T142" s="113"/>
    </row>
    <row r="143" spans="1:20" ht="15" customHeight="1" x14ac:dyDescent="0.25">
      <c r="A143" s="72"/>
      <c r="B143" s="215" t="s">
        <v>132</v>
      </c>
      <c r="C143" s="215"/>
      <c r="D143" s="215"/>
      <c r="E143" s="215"/>
      <c r="F143" s="34">
        <f t="shared" ref="F143:G143" si="55">SUM(F139:F142)</f>
        <v>0.16950000000000001</v>
      </c>
      <c r="G143" s="35">
        <f t="shared" si="55"/>
        <v>6132.0460467036955</v>
      </c>
      <c r="H143" s="35">
        <f t="shared" ref="H143:P143" si="56">SUM(H139:H142)</f>
        <v>3498.8094423094917</v>
      </c>
      <c r="I143" s="35">
        <f t="shared" si="56"/>
        <v>4472.0885163858893</v>
      </c>
      <c r="J143" s="35">
        <f t="shared" si="56"/>
        <v>3185.0747594773602</v>
      </c>
      <c r="K143" s="35">
        <f t="shared" si="56"/>
        <v>4887.7481444560199</v>
      </c>
      <c r="L143" s="35">
        <f t="shared" si="56"/>
        <v>3408.066789577716</v>
      </c>
      <c r="M143" s="35">
        <f t="shared" si="56"/>
        <v>4154.6096338753341</v>
      </c>
      <c r="N143" s="35">
        <f t="shared" si="56"/>
        <v>3215.1795368445146</v>
      </c>
      <c r="O143" s="35">
        <f t="shared" si="56"/>
        <v>4710.7185084028861</v>
      </c>
      <c r="P143" s="35">
        <f t="shared" si="56"/>
        <v>3154.0622257430814</v>
      </c>
      <c r="S143" s="113"/>
      <c r="T143" s="113"/>
    </row>
    <row r="144" spans="1:20" ht="15" customHeight="1" x14ac:dyDescent="0.25">
      <c r="A144" s="214" t="s">
        <v>64</v>
      </c>
      <c r="B144" s="214"/>
      <c r="C144" s="214"/>
      <c r="D144" s="214"/>
      <c r="E144" s="214"/>
      <c r="F144" s="54">
        <f>SUM(F139:F142,F137)</f>
        <v>0.2495</v>
      </c>
      <c r="G144" s="55">
        <f t="shared" ref="G144" si="57">SUM(G137+G143)</f>
        <v>8460.4056178434912</v>
      </c>
      <c r="H144" s="55">
        <f t="shared" ref="H144:P144" si="58">SUM(H137+H143)</f>
        <v>4827.3197617932747</v>
      </c>
      <c r="I144" s="55">
        <f t="shared" si="58"/>
        <v>6170.1563424924461</v>
      </c>
      <c r="J144" s="55">
        <f t="shared" si="58"/>
        <v>4394.4589103043736</v>
      </c>
      <c r="K144" s="55">
        <f t="shared" si="58"/>
        <v>6743.6434014041542</v>
      </c>
      <c r="L144" s="55">
        <f t="shared" si="58"/>
        <v>4702.1218028897165</v>
      </c>
      <c r="M144" s="55">
        <f t="shared" si="58"/>
        <v>5732.1296054651139</v>
      </c>
      <c r="N144" s="55">
        <f t="shared" si="58"/>
        <v>4435.9945781093975</v>
      </c>
      <c r="O144" s="55">
        <f t="shared" si="58"/>
        <v>6499.3949864409569</v>
      </c>
      <c r="P144" s="55">
        <f t="shared" si="58"/>
        <v>4351.6708078291649</v>
      </c>
      <c r="S144" s="113"/>
      <c r="T144" s="113"/>
    </row>
    <row r="145" spans="1:20" ht="15" customHeight="1" x14ac:dyDescent="0.25">
      <c r="A145" s="270" t="s">
        <v>133</v>
      </c>
      <c r="B145" s="270"/>
      <c r="C145" s="270"/>
      <c r="D145" s="270"/>
      <c r="E145" s="270"/>
      <c r="F145" s="270"/>
      <c r="G145" s="270"/>
      <c r="H145" s="270"/>
      <c r="I145" s="270"/>
      <c r="J145" s="270"/>
      <c r="K145" s="270"/>
      <c r="L145" s="270"/>
      <c r="M145" s="270"/>
      <c r="N145" s="270"/>
      <c r="O145" s="270"/>
      <c r="P145" s="270"/>
      <c r="S145" s="113"/>
      <c r="T145" s="113"/>
    </row>
    <row r="146" spans="1:20" ht="15" customHeight="1" x14ac:dyDescent="0.25">
      <c r="A146" s="270" t="s">
        <v>134</v>
      </c>
      <c r="B146" s="270"/>
      <c r="C146" s="270"/>
      <c r="D146" s="270"/>
      <c r="E146" s="270"/>
      <c r="F146" s="270"/>
      <c r="G146" s="270"/>
      <c r="H146" s="270"/>
      <c r="I146" s="270"/>
      <c r="J146" s="270"/>
      <c r="K146" s="270"/>
      <c r="L146" s="270"/>
      <c r="M146" s="270"/>
      <c r="N146" s="270"/>
      <c r="O146" s="270"/>
      <c r="P146" s="270"/>
      <c r="S146" s="113"/>
      <c r="T146" s="113"/>
    </row>
    <row r="147" spans="1:20" ht="15" customHeight="1" x14ac:dyDescent="0.25">
      <c r="A147" s="271"/>
      <c r="B147" s="272"/>
      <c r="C147" s="272"/>
      <c r="D147" s="272"/>
      <c r="E147" s="272"/>
      <c r="F147" s="272"/>
      <c r="G147" s="272"/>
      <c r="H147" s="272"/>
      <c r="I147" s="272"/>
      <c r="J147" s="272"/>
      <c r="K147" s="272"/>
      <c r="L147" s="272"/>
      <c r="M147" s="272"/>
      <c r="N147" s="272"/>
      <c r="O147" s="272"/>
      <c r="P147" s="272"/>
      <c r="S147" s="113"/>
      <c r="T147" s="113"/>
    </row>
    <row r="148" spans="1:20" ht="12.75" customHeight="1" x14ac:dyDescent="0.25">
      <c r="A148" s="192" t="s">
        <v>135</v>
      </c>
      <c r="B148" s="193"/>
      <c r="C148" s="193"/>
      <c r="D148" s="193"/>
      <c r="E148" s="193"/>
      <c r="F148" s="193"/>
      <c r="G148" s="193"/>
      <c r="H148" s="193"/>
      <c r="I148" s="193"/>
      <c r="J148" s="193"/>
      <c r="K148" s="193"/>
      <c r="L148" s="193"/>
      <c r="M148" s="193"/>
      <c r="N148" s="193"/>
      <c r="O148" s="193"/>
      <c r="P148" s="212"/>
      <c r="S148" s="6"/>
      <c r="T148" s="6"/>
    </row>
    <row r="149" spans="1:20" ht="52.5" customHeight="1" x14ac:dyDescent="0.25">
      <c r="A149" s="4"/>
      <c r="B149" s="175" t="s">
        <v>136</v>
      </c>
      <c r="C149" s="175"/>
      <c r="D149" s="175"/>
      <c r="E149" s="175"/>
      <c r="F149" s="175"/>
      <c r="G149" s="63" t="s">
        <v>11</v>
      </c>
      <c r="H149" s="63" t="s">
        <v>20</v>
      </c>
      <c r="I149" s="63" t="s">
        <v>147</v>
      </c>
      <c r="J149" s="63" t="s">
        <v>148</v>
      </c>
      <c r="K149" s="63" t="s">
        <v>149</v>
      </c>
      <c r="L149" s="63" t="s">
        <v>150</v>
      </c>
      <c r="M149" s="63" t="s">
        <v>151</v>
      </c>
      <c r="N149" s="63" t="s">
        <v>152</v>
      </c>
      <c r="O149" s="63" t="s">
        <v>153</v>
      </c>
      <c r="P149" s="63" t="s">
        <v>154</v>
      </c>
    </row>
    <row r="150" spans="1:20" ht="15" customHeight="1" x14ac:dyDescent="0.25">
      <c r="A150" s="4" t="s">
        <v>1</v>
      </c>
      <c r="B150" s="175" t="s">
        <v>137</v>
      </c>
      <c r="C150" s="175"/>
      <c r="D150" s="175"/>
      <c r="E150" s="175"/>
      <c r="F150" s="175"/>
      <c r="G150" s="10">
        <f>G38</f>
        <v>17138.03</v>
      </c>
      <c r="H150" s="10">
        <f t="shared" ref="H150:P150" si="59">H38</f>
        <v>9561.11</v>
      </c>
      <c r="I150" s="10">
        <f t="shared" si="59"/>
        <v>12361.645</v>
      </c>
      <c r="J150" s="10">
        <f t="shared" si="59"/>
        <v>8658.3677850000004</v>
      </c>
      <c r="K150" s="10">
        <f t="shared" si="59"/>
        <v>13557.66</v>
      </c>
      <c r="L150" s="10">
        <f t="shared" si="59"/>
        <v>9300</v>
      </c>
      <c r="M150" s="10">
        <f t="shared" si="59"/>
        <v>11448.13</v>
      </c>
      <c r="N150" s="10">
        <f t="shared" si="59"/>
        <v>8744.98</v>
      </c>
      <c r="O150" s="10">
        <f t="shared" si="59"/>
        <v>13048.280219999999</v>
      </c>
      <c r="P150" s="10">
        <f t="shared" si="59"/>
        <v>8569.1255700000002</v>
      </c>
    </row>
    <row r="151" spans="1:20" ht="15" customHeight="1" x14ac:dyDescent="0.25">
      <c r="A151" s="4" t="s">
        <v>2</v>
      </c>
      <c r="B151" s="175" t="s">
        <v>138</v>
      </c>
      <c r="C151" s="175"/>
      <c r="D151" s="175"/>
      <c r="E151" s="175"/>
      <c r="F151" s="175"/>
      <c r="G151" s="10">
        <f t="shared" ref="G151" si="60">G84</f>
        <v>9851.6382737719996</v>
      </c>
      <c r="H151" s="10">
        <f t="shared" ref="H151:P151" si="61">H84</f>
        <v>5858.2037191639993</v>
      </c>
      <c r="I151" s="10">
        <f t="shared" si="61"/>
        <v>7334.2297316980003</v>
      </c>
      <c r="J151" s="10">
        <f t="shared" si="61"/>
        <v>5382.4164163114337</v>
      </c>
      <c r="K151" s="10">
        <f t="shared" si="61"/>
        <v>7964.6044233840003</v>
      </c>
      <c r="L151" s="10">
        <f t="shared" si="61"/>
        <v>5720.5873199999996</v>
      </c>
      <c r="M151" s="10">
        <f t="shared" si="61"/>
        <v>6852.752593012</v>
      </c>
      <c r="N151" s="10">
        <f t="shared" si="61"/>
        <v>5428.0586429520008</v>
      </c>
      <c r="O151" s="10">
        <f t="shared" si="61"/>
        <v>7696.1246579175277</v>
      </c>
      <c r="P151" s="10">
        <f t="shared" si="61"/>
        <v>5335.3701908588682</v>
      </c>
    </row>
    <row r="152" spans="1:20" ht="15" customHeight="1" x14ac:dyDescent="0.25">
      <c r="A152" s="4" t="s">
        <v>3</v>
      </c>
      <c r="B152" s="175" t="s">
        <v>139</v>
      </c>
      <c r="C152" s="175"/>
      <c r="D152" s="175"/>
      <c r="E152" s="175"/>
      <c r="F152" s="175"/>
      <c r="G152" s="10">
        <f>G94</f>
        <v>1192.81</v>
      </c>
      <c r="H152" s="10">
        <f t="shared" ref="H152:P152" si="62">H94</f>
        <v>665.45</v>
      </c>
      <c r="I152" s="10">
        <f t="shared" si="62"/>
        <v>860.36999999999989</v>
      </c>
      <c r="J152" s="10">
        <f t="shared" si="62"/>
        <v>602.61</v>
      </c>
      <c r="K152" s="10">
        <f t="shared" si="62"/>
        <v>943.61999999999989</v>
      </c>
      <c r="L152" s="10">
        <f t="shared" si="62"/>
        <v>647.28</v>
      </c>
      <c r="M152" s="10">
        <f t="shared" si="62"/>
        <v>796.79</v>
      </c>
      <c r="N152" s="10">
        <f t="shared" si="62"/>
        <v>608.65000000000009</v>
      </c>
      <c r="O152" s="10">
        <f t="shared" si="62"/>
        <v>908.16</v>
      </c>
      <c r="P152" s="10">
        <f t="shared" si="62"/>
        <v>596.42000000000007</v>
      </c>
    </row>
    <row r="153" spans="1:20" ht="15" customHeight="1" x14ac:dyDescent="0.25">
      <c r="A153" s="4" t="s">
        <v>4</v>
      </c>
      <c r="B153" s="175" t="s">
        <v>140</v>
      </c>
      <c r="C153" s="175"/>
      <c r="D153" s="175"/>
      <c r="E153" s="175"/>
      <c r="F153" s="175"/>
      <c r="G153" s="10">
        <f>G122</f>
        <v>351.34000000000003</v>
      </c>
      <c r="H153" s="10">
        <f t="shared" ref="H153:P153" si="63">H122</f>
        <v>196</v>
      </c>
      <c r="I153" s="10">
        <f t="shared" si="63"/>
        <v>253.41000000000003</v>
      </c>
      <c r="J153" s="10">
        <f t="shared" si="63"/>
        <v>177.49</v>
      </c>
      <c r="K153" s="10">
        <f t="shared" si="63"/>
        <v>277.93</v>
      </c>
      <c r="L153" s="10">
        <f t="shared" si="63"/>
        <v>190.65</v>
      </c>
      <c r="M153" s="10">
        <f t="shared" si="63"/>
        <v>234.68</v>
      </c>
      <c r="N153" s="10">
        <f t="shared" si="63"/>
        <v>179.28</v>
      </c>
      <c r="O153" s="10">
        <f t="shared" si="63"/>
        <v>267.49</v>
      </c>
      <c r="P153" s="10">
        <f t="shared" si="63"/>
        <v>175.66</v>
      </c>
    </row>
    <row r="154" spans="1:20" ht="15" customHeight="1" x14ac:dyDescent="0.25">
      <c r="A154" s="4" t="s">
        <v>5</v>
      </c>
      <c r="B154" s="175" t="s">
        <v>141</v>
      </c>
      <c r="C154" s="175"/>
      <c r="D154" s="175"/>
      <c r="E154" s="175"/>
      <c r="F154" s="175"/>
      <c r="G154" s="10">
        <f>G130</f>
        <v>0</v>
      </c>
      <c r="H154" s="10">
        <f t="shared" ref="H154:P154" si="64">H130</f>
        <v>0</v>
      </c>
      <c r="I154" s="10">
        <f t="shared" si="64"/>
        <v>0</v>
      </c>
      <c r="J154" s="10">
        <f t="shared" si="64"/>
        <v>0</v>
      </c>
      <c r="K154" s="10">
        <f t="shared" si="64"/>
        <v>0</v>
      </c>
      <c r="L154" s="10">
        <f t="shared" si="64"/>
        <v>0</v>
      </c>
      <c r="M154" s="10">
        <f t="shared" si="64"/>
        <v>0</v>
      </c>
      <c r="N154" s="10">
        <f t="shared" si="64"/>
        <v>0</v>
      </c>
      <c r="O154" s="10">
        <f t="shared" si="64"/>
        <v>0</v>
      </c>
      <c r="P154" s="10">
        <f t="shared" si="64"/>
        <v>0</v>
      </c>
    </row>
    <row r="155" spans="1:20" ht="15" customHeight="1" x14ac:dyDescent="0.25">
      <c r="A155" s="2"/>
      <c r="B155" s="175" t="s">
        <v>142</v>
      </c>
      <c r="C155" s="175"/>
      <c r="D155" s="175"/>
      <c r="E155" s="175"/>
      <c r="F155" s="175"/>
      <c r="G155" s="10">
        <f>SUM(G150:G154)</f>
        <v>28533.818273771998</v>
      </c>
      <c r="H155" s="10">
        <f t="shared" ref="H155:P155" si="65">SUM(H150:H154)</f>
        <v>16280.763719164001</v>
      </c>
      <c r="I155" s="10">
        <f t="shared" si="65"/>
        <v>20809.654731698</v>
      </c>
      <c r="J155" s="10">
        <f t="shared" si="65"/>
        <v>14820.884201311435</v>
      </c>
      <c r="K155" s="10">
        <f t="shared" si="65"/>
        <v>22743.814423383999</v>
      </c>
      <c r="L155" s="10">
        <f t="shared" si="65"/>
        <v>15858.517319999999</v>
      </c>
      <c r="M155" s="10">
        <f t="shared" si="65"/>
        <v>19332.352593012001</v>
      </c>
      <c r="N155" s="10">
        <f t="shared" si="65"/>
        <v>14960.968642952001</v>
      </c>
      <c r="O155" s="10">
        <f t="shared" si="65"/>
        <v>21920.05487791753</v>
      </c>
      <c r="P155" s="10">
        <f t="shared" si="65"/>
        <v>14676.575760858868</v>
      </c>
    </row>
    <row r="156" spans="1:20" ht="15" customHeight="1" x14ac:dyDescent="0.25">
      <c r="A156" s="4" t="s">
        <v>6</v>
      </c>
      <c r="B156" s="175" t="s">
        <v>143</v>
      </c>
      <c r="C156" s="175"/>
      <c r="D156" s="175"/>
      <c r="E156" s="175"/>
      <c r="F156" s="175"/>
      <c r="G156" s="10">
        <f>G144</f>
        <v>8460.4056178434912</v>
      </c>
      <c r="H156" s="10">
        <f t="shared" ref="H156:P156" si="66">H144</f>
        <v>4827.3197617932747</v>
      </c>
      <c r="I156" s="10">
        <f t="shared" si="66"/>
        <v>6170.1563424924461</v>
      </c>
      <c r="J156" s="10">
        <f t="shared" si="66"/>
        <v>4394.4589103043736</v>
      </c>
      <c r="K156" s="10">
        <f t="shared" si="66"/>
        <v>6743.6434014041542</v>
      </c>
      <c r="L156" s="10">
        <f t="shared" si="66"/>
        <v>4702.1218028897165</v>
      </c>
      <c r="M156" s="10">
        <f t="shared" si="66"/>
        <v>5732.1296054651139</v>
      </c>
      <c r="N156" s="10">
        <f t="shared" si="66"/>
        <v>4435.9945781093975</v>
      </c>
      <c r="O156" s="10">
        <f t="shared" si="66"/>
        <v>6499.3949864409569</v>
      </c>
      <c r="P156" s="10">
        <f t="shared" si="66"/>
        <v>4351.6708078291649</v>
      </c>
      <c r="Q156" s="221" t="s">
        <v>173</v>
      </c>
      <c r="R156" s="222"/>
    </row>
    <row r="157" spans="1:20" ht="15" customHeight="1" x14ac:dyDescent="0.25">
      <c r="A157" s="218" t="s">
        <v>144</v>
      </c>
      <c r="B157" s="218"/>
      <c r="C157" s="218"/>
      <c r="D157" s="218"/>
      <c r="E157" s="218"/>
      <c r="F157" s="218"/>
      <c r="G157" s="73">
        <f>G155+G156</f>
        <v>36994.223891615489</v>
      </c>
      <c r="H157" s="73">
        <f t="shared" ref="H157:P157" si="67">H155+H156</f>
        <v>21108.083480957277</v>
      </c>
      <c r="I157" s="73">
        <f t="shared" si="67"/>
        <v>26979.811074190446</v>
      </c>
      <c r="J157" s="73">
        <f t="shared" si="67"/>
        <v>19215.34311161581</v>
      </c>
      <c r="K157" s="73">
        <f t="shared" si="67"/>
        <v>29487.457824788155</v>
      </c>
      <c r="L157" s="73">
        <f t="shared" si="67"/>
        <v>20560.639122889716</v>
      </c>
      <c r="M157" s="73">
        <f t="shared" si="67"/>
        <v>25064.482198477115</v>
      </c>
      <c r="N157" s="73">
        <f t="shared" si="67"/>
        <v>19396.9632210614</v>
      </c>
      <c r="O157" s="73">
        <f t="shared" si="67"/>
        <v>28419.449864358488</v>
      </c>
      <c r="P157" s="73">
        <f t="shared" si="67"/>
        <v>19028.246568688031</v>
      </c>
      <c r="Q157" s="221">
        <f>SUM(G157:P157)</f>
        <v>246254.70035864192</v>
      </c>
      <c r="R157" s="222"/>
      <c r="S157" s="74"/>
      <c r="T157" s="74"/>
    </row>
    <row r="158" spans="1:20" ht="15" customHeight="1" x14ac:dyDescent="0.25">
      <c r="A158" s="218" t="s">
        <v>145</v>
      </c>
      <c r="B158" s="218"/>
      <c r="C158" s="218"/>
      <c r="D158" s="218"/>
      <c r="E158" s="218"/>
      <c r="F158" s="218"/>
      <c r="G158" s="75">
        <f>G157*G24</f>
        <v>295953.79113292391</v>
      </c>
      <c r="H158" s="75">
        <f t="shared" ref="H158:P158" si="68">H157*H24</f>
        <v>42216.166961914554</v>
      </c>
      <c r="I158" s="75">
        <f t="shared" si="68"/>
        <v>53959.622148380891</v>
      </c>
      <c r="J158" s="75">
        <f t="shared" si="68"/>
        <v>38430.68622323162</v>
      </c>
      <c r="K158" s="75">
        <f t="shared" si="68"/>
        <v>29487.457824788155</v>
      </c>
      <c r="L158" s="75">
        <f t="shared" si="68"/>
        <v>20560.639122889716</v>
      </c>
      <c r="M158" s="75">
        <f t="shared" si="68"/>
        <v>25064.482198477115</v>
      </c>
      <c r="N158" s="75">
        <f t="shared" si="68"/>
        <v>174572.66898955259</v>
      </c>
      <c r="O158" s="75">
        <f t="shared" si="68"/>
        <v>85258.349593075458</v>
      </c>
      <c r="P158" s="75">
        <f t="shared" si="68"/>
        <v>76112.986274752126</v>
      </c>
      <c r="Q158" s="221">
        <f t="shared" ref="Q158:Q159" si="69">SUM(G158:P158)</f>
        <v>841616.85046998621</v>
      </c>
      <c r="R158" s="222"/>
      <c r="S158" s="74"/>
      <c r="T158" s="74"/>
    </row>
    <row r="159" spans="1:20" ht="15" customHeight="1" x14ac:dyDescent="0.25">
      <c r="A159" s="226" t="s">
        <v>167</v>
      </c>
      <c r="B159" s="227"/>
      <c r="C159" s="227"/>
      <c r="D159" s="227"/>
      <c r="E159" s="228"/>
      <c r="F159" s="81">
        <v>5</v>
      </c>
      <c r="G159" s="75">
        <f>G158*$F$159</f>
        <v>1479768.9556646196</v>
      </c>
      <c r="H159" s="75">
        <f t="shared" ref="H159:P159" si="70">H158*$F$159</f>
        <v>211080.83480957279</v>
      </c>
      <c r="I159" s="75">
        <f t="shared" si="70"/>
        <v>269798.11074190447</v>
      </c>
      <c r="J159" s="75">
        <f t="shared" si="70"/>
        <v>192153.43111615808</v>
      </c>
      <c r="K159" s="75">
        <f t="shared" si="70"/>
        <v>147437.28912394078</v>
      </c>
      <c r="L159" s="75">
        <f t="shared" si="70"/>
        <v>102803.19561444857</v>
      </c>
      <c r="M159" s="75">
        <f t="shared" si="70"/>
        <v>125322.41099238557</v>
      </c>
      <c r="N159" s="75">
        <f t="shared" si="70"/>
        <v>872863.34494776302</v>
      </c>
      <c r="O159" s="75">
        <f t="shared" si="70"/>
        <v>426291.74796537729</v>
      </c>
      <c r="P159" s="75">
        <f t="shared" si="70"/>
        <v>380564.93137376063</v>
      </c>
      <c r="Q159" s="221">
        <f t="shared" si="69"/>
        <v>4208084.2523499308</v>
      </c>
      <c r="R159" s="222"/>
      <c r="S159" s="74"/>
      <c r="T159" s="74"/>
    </row>
    <row r="160" spans="1:20" ht="15" customHeight="1" x14ac:dyDescent="0.25">
      <c r="A160" s="260" t="s">
        <v>146</v>
      </c>
      <c r="B160" s="261"/>
      <c r="C160" s="261"/>
      <c r="D160" s="261"/>
      <c r="E160" s="261"/>
      <c r="F160" s="262"/>
      <c r="G160" s="87">
        <f>G157/G150</f>
        <v>2.1586042206493681</v>
      </c>
      <c r="H160" s="87">
        <f t="shared" ref="H160:P160" si="71">H157/H150</f>
        <v>2.207702189490266</v>
      </c>
      <c r="I160" s="87">
        <f t="shared" si="71"/>
        <v>2.1825421353056527</v>
      </c>
      <c r="J160" s="87">
        <f t="shared" si="71"/>
        <v>2.2192800755016449</v>
      </c>
      <c r="K160" s="87">
        <f t="shared" si="71"/>
        <v>2.1749666111104835</v>
      </c>
      <c r="L160" s="87">
        <f t="shared" si="71"/>
        <v>2.2108214110634101</v>
      </c>
      <c r="M160" s="87">
        <f t="shared" si="71"/>
        <v>2.1893953159579005</v>
      </c>
      <c r="N160" s="87">
        <f t="shared" si="71"/>
        <v>2.2180683341827425</v>
      </c>
      <c r="O160" s="87">
        <f t="shared" si="71"/>
        <v>2.1780226501265689</v>
      </c>
      <c r="P160" s="87">
        <f t="shared" si="71"/>
        <v>2.2205587271710421</v>
      </c>
      <c r="Q160" s="114"/>
      <c r="R160" s="114"/>
      <c r="S160" s="48"/>
      <c r="T160" s="48"/>
    </row>
    <row r="161" spans="1:20" ht="15" customHeight="1" x14ac:dyDescent="0.25">
      <c r="A161" s="269" t="s">
        <v>187</v>
      </c>
      <c r="B161" s="269"/>
      <c r="C161" s="269"/>
      <c r="D161" s="269"/>
      <c r="E161" s="269"/>
      <c r="F161" s="269"/>
      <c r="G161" s="269"/>
      <c r="H161" s="269"/>
      <c r="I161" s="269"/>
      <c r="J161" s="269"/>
      <c r="K161" s="269"/>
      <c r="L161" s="269"/>
      <c r="M161" s="269"/>
      <c r="N161" s="269"/>
      <c r="O161" s="269"/>
      <c r="P161" s="116">
        <f>SUM(G159:P159)</f>
        <v>4208084.2523499308</v>
      </c>
      <c r="Q161" s="114"/>
      <c r="R161" s="114"/>
      <c r="S161" s="48"/>
      <c r="T161" s="48"/>
    </row>
    <row r="162" spans="1:20" ht="15" customHeight="1" x14ac:dyDescent="0.25">
      <c r="G162" s="77"/>
      <c r="H162" s="77"/>
      <c r="I162" s="77"/>
      <c r="J162" s="77"/>
      <c r="K162" s="77"/>
      <c r="L162" s="77"/>
      <c r="M162" s="77"/>
      <c r="N162" s="77"/>
      <c r="O162" s="77"/>
      <c r="P162" s="77"/>
    </row>
    <row r="163" spans="1:20" ht="15" customHeight="1" x14ac:dyDescent="0.25">
      <c r="A163" s="257" t="s">
        <v>177</v>
      </c>
      <c r="B163" s="258"/>
      <c r="C163" s="258"/>
      <c r="D163" s="258"/>
      <c r="E163" s="258"/>
      <c r="F163" s="258"/>
      <c r="G163" s="258"/>
      <c r="H163" s="258"/>
      <c r="I163" s="258"/>
      <c r="J163" s="258"/>
      <c r="K163" s="258"/>
      <c r="L163" s="258"/>
      <c r="M163" s="258"/>
      <c r="N163" s="258"/>
      <c r="O163" s="258"/>
      <c r="P163" s="259"/>
      <c r="Q163"/>
      <c r="R163"/>
      <c r="S163"/>
      <c r="T163"/>
    </row>
    <row r="164" spans="1:20" ht="15" customHeight="1" x14ac:dyDescent="0.25">
      <c r="A164" s="234" t="s">
        <v>186</v>
      </c>
      <c r="B164" s="234"/>
      <c r="C164" s="234"/>
      <c r="D164" s="234"/>
      <c r="E164" s="234"/>
      <c r="F164" s="101">
        <f>ROUND(20%*526.64,2)</f>
        <v>105.33</v>
      </c>
      <c r="G164" s="102">
        <f>$F164</f>
        <v>105.33</v>
      </c>
      <c r="H164" s="102">
        <f t="shared" ref="H164:P164" si="72">$F164</f>
        <v>105.33</v>
      </c>
      <c r="I164" s="102">
        <f t="shared" si="72"/>
        <v>105.33</v>
      </c>
      <c r="J164" s="102">
        <f t="shared" si="72"/>
        <v>105.33</v>
      </c>
      <c r="K164" s="102">
        <f t="shared" si="72"/>
        <v>105.33</v>
      </c>
      <c r="L164" s="102">
        <f t="shared" si="72"/>
        <v>105.33</v>
      </c>
      <c r="M164" s="102">
        <f t="shared" si="72"/>
        <v>105.33</v>
      </c>
      <c r="N164" s="102">
        <f t="shared" si="72"/>
        <v>105.33</v>
      </c>
      <c r="O164" s="102">
        <f t="shared" si="72"/>
        <v>105.33</v>
      </c>
      <c r="P164" s="102">
        <f t="shared" si="72"/>
        <v>105.33</v>
      </c>
      <c r="Q164"/>
      <c r="R164"/>
      <c r="S164"/>
      <c r="T164"/>
    </row>
    <row r="165" spans="1:20" ht="15" customHeight="1" x14ac:dyDescent="0.25">
      <c r="A165" s="239" t="s">
        <v>178</v>
      </c>
      <c r="B165" s="177" t="s">
        <v>124</v>
      </c>
      <c r="C165" s="177"/>
      <c r="D165" s="177"/>
      <c r="E165" s="177"/>
      <c r="F165" s="21" t="s">
        <v>44</v>
      </c>
      <c r="G165" s="70" t="s">
        <v>33</v>
      </c>
      <c r="H165" s="70" t="s">
        <v>33</v>
      </c>
      <c r="I165" s="70" t="s">
        <v>33</v>
      </c>
      <c r="J165" s="70" t="s">
        <v>33</v>
      </c>
      <c r="K165" s="70" t="s">
        <v>33</v>
      </c>
      <c r="L165" s="70" t="s">
        <v>33</v>
      </c>
      <c r="M165" s="70" t="s">
        <v>33</v>
      </c>
      <c r="N165" s="70" t="s">
        <v>33</v>
      </c>
      <c r="O165" s="70" t="s">
        <v>33</v>
      </c>
      <c r="P165" s="70" t="s">
        <v>33</v>
      </c>
      <c r="Q165"/>
      <c r="R165"/>
      <c r="S165"/>
      <c r="T165"/>
    </row>
    <row r="166" spans="1:20" ht="15" customHeight="1" x14ac:dyDescent="0.25">
      <c r="A166" s="240"/>
      <c r="B166" s="201" t="s">
        <v>125</v>
      </c>
      <c r="C166" s="201"/>
      <c r="D166" s="201"/>
      <c r="E166" s="201"/>
      <c r="F166" s="32">
        <f>F135</f>
        <v>0.04</v>
      </c>
      <c r="G166" s="57">
        <f>$F166*G164</f>
        <v>4.2131999999999996</v>
      </c>
      <c r="H166" s="57">
        <f t="shared" ref="H166:P166" si="73">$F166*H164</f>
        <v>4.2131999999999996</v>
      </c>
      <c r="I166" s="57">
        <f t="shared" si="73"/>
        <v>4.2131999999999996</v>
      </c>
      <c r="J166" s="57">
        <f t="shared" si="73"/>
        <v>4.2131999999999996</v>
      </c>
      <c r="K166" s="57">
        <f t="shared" si="73"/>
        <v>4.2131999999999996</v>
      </c>
      <c r="L166" s="57">
        <f t="shared" si="73"/>
        <v>4.2131999999999996</v>
      </c>
      <c r="M166" s="57">
        <f t="shared" si="73"/>
        <v>4.2131999999999996</v>
      </c>
      <c r="N166" s="57">
        <f t="shared" si="73"/>
        <v>4.2131999999999996</v>
      </c>
      <c r="O166" s="57">
        <f t="shared" si="73"/>
        <v>4.2131999999999996</v>
      </c>
      <c r="P166" s="57">
        <f t="shared" si="73"/>
        <v>4.2131999999999996</v>
      </c>
      <c r="Q166"/>
      <c r="R166"/>
      <c r="S166"/>
      <c r="T166"/>
    </row>
    <row r="167" spans="1:20" ht="15" customHeight="1" x14ac:dyDescent="0.25">
      <c r="A167" s="240"/>
      <c r="B167" s="201" t="s">
        <v>176</v>
      </c>
      <c r="C167" s="201"/>
      <c r="D167" s="201"/>
      <c r="E167" s="201"/>
      <c r="F167" s="32">
        <f>F136</f>
        <v>0.04</v>
      </c>
      <c r="G167" s="57">
        <f>$F167*(G$164+G166)</f>
        <v>4.3817279999999998</v>
      </c>
      <c r="H167" s="57">
        <f t="shared" ref="H167:P167" si="74">$F167*(H$164+H166)</f>
        <v>4.3817279999999998</v>
      </c>
      <c r="I167" s="57">
        <f t="shared" si="74"/>
        <v>4.3817279999999998</v>
      </c>
      <c r="J167" s="57">
        <f t="shared" si="74"/>
        <v>4.3817279999999998</v>
      </c>
      <c r="K167" s="57">
        <f t="shared" si="74"/>
        <v>4.3817279999999998</v>
      </c>
      <c r="L167" s="57">
        <f t="shared" si="74"/>
        <v>4.3817279999999998</v>
      </c>
      <c r="M167" s="57">
        <f t="shared" si="74"/>
        <v>4.3817279999999998</v>
      </c>
      <c r="N167" s="57">
        <f t="shared" si="74"/>
        <v>4.3817279999999998</v>
      </c>
      <c r="O167" s="57">
        <f t="shared" si="74"/>
        <v>4.3817279999999998</v>
      </c>
      <c r="P167" s="57">
        <f t="shared" si="74"/>
        <v>4.3817279999999998</v>
      </c>
      <c r="Q167"/>
      <c r="R167"/>
      <c r="S167"/>
      <c r="T167"/>
    </row>
    <row r="168" spans="1:20" ht="15" customHeight="1" x14ac:dyDescent="0.25">
      <c r="A168" s="240"/>
      <c r="B168" s="235" t="s">
        <v>126</v>
      </c>
      <c r="C168" s="235"/>
      <c r="D168" s="235"/>
      <c r="E168" s="235"/>
      <c r="F168" s="32">
        <f>F137</f>
        <v>0.08</v>
      </c>
      <c r="G168" s="102">
        <f>SUM(G166:G167)</f>
        <v>8.5949279999999995</v>
      </c>
      <c r="H168" s="102">
        <f t="shared" ref="H168:P168" si="75">SUM(H166:H167)</f>
        <v>8.5949279999999995</v>
      </c>
      <c r="I168" s="102">
        <f t="shared" si="75"/>
        <v>8.5949279999999995</v>
      </c>
      <c r="J168" s="102">
        <f t="shared" si="75"/>
        <v>8.5949279999999995</v>
      </c>
      <c r="K168" s="102">
        <f t="shared" si="75"/>
        <v>8.5949279999999995</v>
      </c>
      <c r="L168" s="102">
        <f t="shared" si="75"/>
        <v>8.5949279999999995</v>
      </c>
      <c r="M168" s="102">
        <f t="shared" si="75"/>
        <v>8.5949279999999995</v>
      </c>
      <c r="N168" s="102">
        <f t="shared" si="75"/>
        <v>8.5949279999999995</v>
      </c>
      <c r="O168" s="102">
        <f t="shared" si="75"/>
        <v>8.5949279999999995</v>
      </c>
      <c r="P168" s="102">
        <f t="shared" si="75"/>
        <v>8.5949279999999995</v>
      </c>
      <c r="Q168"/>
      <c r="R168"/>
      <c r="S168"/>
      <c r="T168"/>
    </row>
    <row r="169" spans="1:20" ht="15" customHeight="1" x14ac:dyDescent="0.25">
      <c r="A169" s="240"/>
      <c r="B169" s="201" t="s">
        <v>127</v>
      </c>
      <c r="C169" s="201"/>
      <c r="D169" s="201"/>
      <c r="E169" s="201"/>
      <c r="F169" s="3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/>
      <c r="R169"/>
      <c r="S169"/>
      <c r="T169"/>
    </row>
    <row r="170" spans="1:20" ht="15" customHeight="1" x14ac:dyDescent="0.25">
      <c r="A170" s="240"/>
      <c r="B170" s="201" t="s">
        <v>128</v>
      </c>
      <c r="C170" s="201"/>
      <c r="D170" s="201"/>
      <c r="E170" s="201"/>
      <c r="F170" s="32">
        <f>F139</f>
        <v>1.6500000000000001E-2</v>
      </c>
      <c r="G170" s="57">
        <f>((G168+G164)*$F$170/(1-$F$174))</f>
        <v>2.2634091655629138</v>
      </c>
      <c r="H170" s="57">
        <f t="shared" ref="H170:P170" si="76">((H168+H164)*$F$170/(1-$F$174))</f>
        <v>2.2634091655629138</v>
      </c>
      <c r="I170" s="57">
        <f t="shared" si="76"/>
        <v>2.2634091655629138</v>
      </c>
      <c r="J170" s="57">
        <f t="shared" si="76"/>
        <v>2.2634091655629138</v>
      </c>
      <c r="K170" s="57">
        <f t="shared" si="76"/>
        <v>2.2634091655629138</v>
      </c>
      <c r="L170" s="57">
        <f t="shared" si="76"/>
        <v>2.2634091655629138</v>
      </c>
      <c r="M170" s="57">
        <f t="shared" si="76"/>
        <v>2.2634091655629138</v>
      </c>
      <c r="N170" s="57">
        <f t="shared" si="76"/>
        <v>2.2634091655629138</v>
      </c>
      <c r="O170" s="57">
        <f t="shared" si="76"/>
        <v>2.2634091655629138</v>
      </c>
      <c r="P170" s="57">
        <f t="shared" si="76"/>
        <v>2.2634091655629138</v>
      </c>
      <c r="Q170"/>
      <c r="R170"/>
      <c r="S170"/>
      <c r="T170"/>
    </row>
    <row r="171" spans="1:20" ht="15" customHeight="1" x14ac:dyDescent="0.25">
      <c r="A171" s="240"/>
      <c r="B171" s="201" t="s">
        <v>129</v>
      </c>
      <c r="C171" s="201"/>
      <c r="D171" s="201"/>
      <c r="E171" s="201"/>
      <c r="F171" s="32">
        <f>F140</f>
        <v>7.5999999999999998E-2</v>
      </c>
      <c r="G171" s="57">
        <f>((G$168+G$164)*$F171/(1-$F$174))</f>
        <v>10.425399792895844</v>
      </c>
      <c r="H171" s="57">
        <f t="shared" ref="H171:P171" si="77">((H$168+H$164)*$F171/(1-$F$174))</f>
        <v>10.425399792895844</v>
      </c>
      <c r="I171" s="57">
        <f t="shared" si="77"/>
        <v>10.425399792895844</v>
      </c>
      <c r="J171" s="57">
        <f t="shared" si="77"/>
        <v>10.425399792895844</v>
      </c>
      <c r="K171" s="57">
        <f t="shared" si="77"/>
        <v>10.425399792895844</v>
      </c>
      <c r="L171" s="57">
        <f t="shared" si="77"/>
        <v>10.425399792895844</v>
      </c>
      <c r="M171" s="57">
        <f t="shared" si="77"/>
        <v>10.425399792895844</v>
      </c>
      <c r="N171" s="57">
        <f t="shared" si="77"/>
        <v>10.425399792895844</v>
      </c>
      <c r="O171" s="57">
        <f t="shared" si="77"/>
        <v>10.425399792895844</v>
      </c>
      <c r="P171" s="57">
        <f t="shared" si="77"/>
        <v>10.425399792895844</v>
      </c>
      <c r="Q171"/>
      <c r="R171"/>
      <c r="S171"/>
      <c r="T171"/>
    </row>
    <row r="172" spans="1:20" ht="15" customHeight="1" x14ac:dyDescent="0.25">
      <c r="A172" s="240"/>
      <c r="B172" s="201" t="s">
        <v>179</v>
      </c>
      <c r="C172" s="201"/>
      <c r="D172" s="201"/>
      <c r="E172" s="201"/>
      <c r="F172" s="32">
        <f>F141</f>
        <v>0.05</v>
      </c>
      <c r="G172" s="57">
        <f t="shared" ref="G172:P174" si="78">((G$168+G$164)*$F172/(1-$F$174))</f>
        <v>6.858815653220951</v>
      </c>
      <c r="H172" s="57">
        <f t="shared" si="78"/>
        <v>6.858815653220951</v>
      </c>
      <c r="I172" s="57">
        <f t="shared" si="78"/>
        <v>6.858815653220951</v>
      </c>
      <c r="J172" s="57">
        <f t="shared" si="78"/>
        <v>6.858815653220951</v>
      </c>
      <c r="K172" s="57">
        <f t="shared" si="78"/>
        <v>6.858815653220951</v>
      </c>
      <c r="L172" s="57">
        <f t="shared" si="78"/>
        <v>6.858815653220951</v>
      </c>
      <c r="M172" s="57">
        <f t="shared" si="78"/>
        <v>6.858815653220951</v>
      </c>
      <c r="N172" s="57">
        <f t="shared" si="78"/>
        <v>6.858815653220951</v>
      </c>
      <c r="O172" s="57">
        <f t="shared" si="78"/>
        <v>6.858815653220951</v>
      </c>
      <c r="P172" s="57">
        <f t="shared" si="78"/>
        <v>6.858815653220951</v>
      </c>
      <c r="Q172"/>
      <c r="R172"/>
      <c r="S172"/>
      <c r="T172"/>
    </row>
    <row r="173" spans="1:20" ht="15" customHeight="1" x14ac:dyDescent="0.25">
      <c r="A173" s="240"/>
      <c r="B173" s="201" t="s">
        <v>131</v>
      </c>
      <c r="C173" s="201"/>
      <c r="D173" s="201"/>
      <c r="E173" s="201"/>
      <c r="F173" s="32">
        <f>F142</f>
        <v>2.7E-2</v>
      </c>
      <c r="G173" s="57">
        <f t="shared" si="78"/>
        <v>3.7037604527393131</v>
      </c>
      <c r="H173" s="57">
        <f t="shared" si="78"/>
        <v>3.7037604527393131</v>
      </c>
      <c r="I173" s="57">
        <f t="shared" si="78"/>
        <v>3.7037604527393131</v>
      </c>
      <c r="J173" s="57">
        <f t="shared" si="78"/>
        <v>3.7037604527393131</v>
      </c>
      <c r="K173" s="57">
        <f t="shared" si="78"/>
        <v>3.7037604527393131</v>
      </c>
      <c r="L173" s="57">
        <f t="shared" si="78"/>
        <v>3.7037604527393131</v>
      </c>
      <c r="M173" s="57">
        <f t="shared" si="78"/>
        <v>3.7037604527393131</v>
      </c>
      <c r="N173" s="57">
        <f t="shared" si="78"/>
        <v>3.7037604527393131</v>
      </c>
      <c r="O173" s="57">
        <f t="shared" si="78"/>
        <v>3.7037604527393131</v>
      </c>
      <c r="P173" s="57">
        <f t="shared" si="78"/>
        <v>3.7037604527393131</v>
      </c>
      <c r="Q173"/>
      <c r="R173"/>
      <c r="S173"/>
      <c r="T173"/>
    </row>
    <row r="174" spans="1:20" ht="15" customHeight="1" x14ac:dyDescent="0.25">
      <c r="A174" s="240"/>
      <c r="B174" s="235" t="s">
        <v>132</v>
      </c>
      <c r="C174" s="235"/>
      <c r="D174" s="235"/>
      <c r="E174" s="235"/>
      <c r="F174" s="32">
        <f>F143</f>
        <v>0.16950000000000001</v>
      </c>
      <c r="G174" s="57">
        <f>((G$168+G$164)*$F174/(1-$F$174))</f>
        <v>23.251385064419026</v>
      </c>
      <c r="H174" s="57">
        <f t="shared" si="78"/>
        <v>23.251385064419026</v>
      </c>
      <c r="I174" s="57">
        <f t="shared" si="78"/>
        <v>23.251385064419026</v>
      </c>
      <c r="J174" s="57">
        <f t="shared" si="78"/>
        <v>23.251385064419026</v>
      </c>
      <c r="K174" s="57">
        <f t="shared" si="78"/>
        <v>23.251385064419026</v>
      </c>
      <c r="L174" s="57">
        <f t="shared" si="78"/>
        <v>23.251385064419026</v>
      </c>
      <c r="M174" s="57">
        <f t="shared" si="78"/>
        <v>23.251385064419026</v>
      </c>
      <c r="N174" s="57">
        <f t="shared" si="78"/>
        <v>23.251385064419026</v>
      </c>
      <c r="O174" s="57">
        <f t="shared" si="78"/>
        <v>23.251385064419026</v>
      </c>
      <c r="P174" s="57">
        <f t="shared" si="78"/>
        <v>23.251385064419026</v>
      </c>
      <c r="Q174"/>
      <c r="R174"/>
      <c r="S174"/>
      <c r="T174"/>
    </row>
    <row r="175" spans="1:20" ht="15" customHeight="1" x14ac:dyDescent="0.25">
      <c r="A175" s="241"/>
      <c r="B175" s="246" t="s">
        <v>64</v>
      </c>
      <c r="C175" s="247"/>
      <c r="D175" s="247"/>
      <c r="E175" s="248"/>
      <c r="F175" s="104">
        <f>SUM(F174,F168)</f>
        <v>0.2495</v>
      </c>
      <c r="G175" s="105">
        <f>G168+G174</f>
        <v>31.846313064419025</v>
      </c>
      <c r="H175" s="105">
        <f t="shared" ref="H175:P175" si="79">H168+H174</f>
        <v>31.846313064419025</v>
      </c>
      <c r="I175" s="105">
        <f t="shared" si="79"/>
        <v>31.846313064419025</v>
      </c>
      <c r="J175" s="105">
        <f t="shared" si="79"/>
        <v>31.846313064419025</v>
      </c>
      <c r="K175" s="105">
        <f t="shared" si="79"/>
        <v>31.846313064419025</v>
      </c>
      <c r="L175" s="105">
        <f t="shared" si="79"/>
        <v>31.846313064419025</v>
      </c>
      <c r="M175" s="105">
        <f t="shared" si="79"/>
        <v>31.846313064419025</v>
      </c>
      <c r="N175" s="105">
        <f t="shared" si="79"/>
        <v>31.846313064419025</v>
      </c>
      <c r="O175" s="105">
        <f t="shared" si="79"/>
        <v>31.846313064419025</v>
      </c>
      <c r="P175" s="105">
        <f t="shared" si="79"/>
        <v>31.846313064419025</v>
      </c>
      <c r="Q175"/>
      <c r="R175"/>
      <c r="S175"/>
      <c r="T175"/>
    </row>
    <row r="176" spans="1:20" ht="15" customHeight="1" x14ac:dyDescent="0.25">
      <c r="A176" s="103"/>
      <c r="B176" s="106"/>
      <c r="C176" s="106"/>
      <c r="D176" s="106"/>
      <c r="E176" s="107"/>
      <c r="F176" s="108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/>
      <c r="R176"/>
      <c r="S176"/>
      <c r="T176"/>
    </row>
    <row r="177" spans="1:20" ht="15" customHeight="1" x14ac:dyDescent="0.25">
      <c r="A177" s="242" t="s">
        <v>180</v>
      </c>
      <c r="B177" s="243"/>
      <c r="C177" s="243"/>
      <c r="D177" s="243"/>
      <c r="E177" s="244"/>
      <c r="F177" s="101"/>
      <c r="G177" s="102">
        <f>G164+G175</f>
        <v>137.17631306441902</v>
      </c>
      <c r="H177" s="102">
        <f t="shared" ref="H177:P177" si="80">H164+H175</f>
        <v>137.17631306441902</v>
      </c>
      <c r="I177" s="102">
        <f t="shared" si="80"/>
        <v>137.17631306441902</v>
      </c>
      <c r="J177" s="102">
        <f t="shared" si="80"/>
        <v>137.17631306441902</v>
      </c>
      <c r="K177" s="102">
        <f t="shared" si="80"/>
        <v>137.17631306441902</v>
      </c>
      <c r="L177" s="102">
        <f t="shared" si="80"/>
        <v>137.17631306441902</v>
      </c>
      <c r="M177" s="102">
        <f t="shared" si="80"/>
        <v>137.17631306441902</v>
      </c>
      <c r="N177" s="102">
        <f t="shared" si="80"/>
        <v>137.17631306441902</v>
      </c>
      <c r="O177" s="102">
        <f t="shared" si="80"/>
        <v>137.17631306441902</v>
      </c>
      <c r="P177" s="102">
        <f t="shared" si="80"/>
        <v>137.17631306441902</v>
      </c>
      <c r="Q177"/>
      <c r="R177"/>
      <c r="S177"/>
      <c r="T177"/>
    </row>
    <row r="178" spans="1:20" ht="15" customHeight="1" x14ac:dyDescent="0.25">
      <c r="A178" s="242" t="s">
        <v>181</v>
      </c>
      <c r="B178" s="243"/>
      <c r="C178" s="243"/>
      <c r="D178" s="243"/>
      <c r="E178" s="244"/>
      <c r="F178" s="109">
        <f>F159</f>
        <v>5</v>
      </c>
      <c r="G178" s="105">
        <f>G177*$F$178</f>
        <v>685.88156532209507</v>
      </c>
      <c r="H178" s="105">
        <f t="shared" ref="H178:P178" si="81">H177*$F$178</f>
        <v>685.88156532209507</v>
      </c>
      <c r="I178" s="105">
        <f t="shared" si="81"/>
        <v>685.88156532209507</v>
      </c>
      <c r="J178" s="105">
        <f t="shared" si="81"/>
        <v>685.88156532209507</v>
      </c>
      <c r="K178" s="105">
        <f t="shared" si="81"/>
        <v>685.88156532209507</v>
      </c>
      <c r="L178" s="105">
        <f t="shared" si="81"/>
        <v>685.88156532209507</v>
      </c>
      <c r="M178" s="105">
        <f t="shared" si="81"/>
        <v>685.88156532209507</v>
      </c>
      <c r="N178" s="105">
        <f t="shared" si="81"/>
        <v>685.88156532209507</v>
      </c>
      <c r="O178" s="105">
        <f t="shared" si="81"/>
        <v>685.88156532209507</v>
      </c>
      <c r="P178" s="105">
        <f t="shared" si="81"/>
        <v>685.88156532209507</v>
      </c>
      <c r="Q178"/>
      <c r="R178"/>
      <c r="S178"/>
      <c r="T178"/>
    </row>
    <row r="179" spans="1:20" ht="15" customHeight="1" x14ac:dyDescent="0.25">
      <c r="A179" s="110"/>
      <c r="B179" s="111"/>
      <c r="C179" s="111"/>
      <c r="D179" s="111"/>
      <c r="E179" s="112"/>
      <c r="F179" s="101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/>
      <c r="R179"/>
      <c r="S179"/>
      <c r="T179"/>
    </row>
    <row r="180" spans="1:20" x14ac:dyDescent="0.25">
      <c r="A180" s="245" t="s">
        <v>144</v>
      </c>
      <c r="B180" s="245"/>
      <c r="C180" s="245"/>
      <c r="D180" s="245"/>
      <c r="E180" s="245"/>
      <c r="F180" s="245"/>
      <c r="G180" s="146">
        <f>G177+G157</f>
        <v>37131.400204679907</v>
      </c>
      <c r="H180" s="146">
        <f t="shared" ref="H180:P180" si="82">H177+H157</f>
        <v>21245.259794021695</v>
      </c>
      <c r="I180" s="146">
        <f t="shared" si="82"/>
        <v>27116.987387254863</v>
      </c>
      <c r="J180" s="146">
        <f t="shared" si="82"/>
        <v>19352.519424680228</v>
      </c>
      <c r="K180" s="146">
        <f t="shared" si="82"/>
        <v>29624.634137852572</v>
      </c>
      <c r="L180" s="146">
        <f t="shared" si="82"/>
        <v>20697.815435954133</v>
      </c>
      <c r="M180" s="146">
        <f t="shared" si="82"/>
        <v>25201.658511541533</v>
      </c>
      <c r="N180" s="146">
        <f t="shared" si="82"/>
        <v>19534.139534125818</v>
      </c>
      <c r="O180" s="146">
        <f t="shared" si="82"/>
        <v>28556.626177422906</v>
      </c>
      <c r="P180" s="146">
        <f t="shared" si="82"/>
        <v>19165.422881752449</v>
      </c>
      <c r="Q180"/>
      <c r="R180"/>
      <c r="S180"/>
      <c r="T180"/>
    </row>
    <row r="181" spans="1:20" x14ac:dyDescent="0.25">
      <c r="A181" s="245" t="s">
        <v>145</v>
      </c>
      <c r="B181" s="245"/>
      <c r="C181" s="245"/>
      <c r="D181" s="245"/>
      <c r="E181" s="245"/>
      <c r="F181" s="245"/>
      <c r="G181" s="147">
        <f>G180*G24</f>
        <v>297051.20163743926</v>
      </c>
      <c r="H181" s="147">
        <f t="shared" ref="H181:P181" si="83">H180*H24</f>
        <v>42490.519588043389</v>
      </c>
      <c r="I181" s="147">
        <f t="shared" si="83"/>
        <v>54233.974774509727</v>
      </c>
      <c r="J181" s="147">
        <f t="shared" si="83"/>
        <v>38705.038849360455</v>
      </c>
      <c r="K181" s="147">
        <f t="shared" si="83"/>
        <v>29624.634137852572</v>
      </c>
      <c r="L181" s="147">
        <f t="shared" si="83"/>
        <v>20697.815435954133</v>
      </c>
      <c r="M181" s="147">
        <f t="shared" si="83"/>
        <v>25201.658511541533</v>
      </c>
      <c r="N181" s="147">
        <f t="shared" si="83"/>
        <v>175807.25580713234</v>
      </c>
      <c r="O181" s="147">
        <f t="shared" si="83"/>
        <v>85669.878532268718</v>
      </c>
      <c r="P181" s="147">
        <f t="shared" si="83"/>
        <v>76661.691527009796</v>
      </c>
    </row>
    <row r="182" spans="1:20" x14ac:dyDescent="0.25">
      <c r="A182" s="236" t="s">
        <v>167</v>
      </c>
      <c r="B182" s="237"/>
      <c r="C182" s="237"/>
      <c r="D182" s="237"/>
      <c r="E182" s="238"/>
      <c r="F182" s="148">
        <v>5</v>
      </c>
      <c r="G182" s="147">
        <f>G181*$F$182</f>
        <v>1485256.0081871962</v>
      </c>
      <c r="H182" s="147">
        <f t="shared" ref="H182:P182" si="84">H181*$F$182</f>
        <v>212452.59794021695</v>
      </c>
      <c r="I182" s="147">
        <f t="shared" si="84"/>
        <v>271169.87387254863</v>
      </c>
      <c r="J182" s="147">
        <f t="shared" si="84"/>
        <v>193525.19424680228</v>
      </c>
      <c r="K182" s="147">
        <f t="shared" si="84"/>
        <v>148123.17068926286</v>
      </c>
      <c r="L182" s="147">
        <f t="shared" si="84"/>
        <v>103489.07717977067</v>
      </c>
      <c r="M182" s="147">
        <f t="shared" si="84"/>
        <v>126008.29255770767</v>
      </c>
      <c r="N182" s="147">
        <f t="shared" si="84"/>
        <v>879036.27903566172</v>
      </c>
      <c r="O182" s="147">
        <f t="shared" si="84"/>
        <v>428349.39266134356</v>
      </c>
      <c r="P182" s="147">
        <f t="shared" si="84"/>
        <v>383308.45763504901</v>
      </c>
    </row>
    <row r="183" spans="1:20" x14ac:dyDescent="0.25">
      <c r="A183" s="231" t="s">
        <v>191</v>
      </c>
      <c r="B183" s="232"/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2"/>
      <c r="O183" s="233"/>
      <c r="P183" s="149">
        <f>SUM(G182:P182)</f>
        <v>4230718.3440055596</v>
      </c>
    </row>
  </sheetData>
  <mergeCells count="176">
    <mergeCell ref="A108:P108"/>
    <mergeCell ref="A109:P109"/>
    <mergeCell ref="A163:P163"/>
    <mergeCell ref="A160:F160"/>
    <mergeCell ref="A123:P123"/>
    <mergeCell ref="A124:P124"/>
    <mergeCell ref="A131:P131"/>
    <mergeCell ref="A132:P132"/>
    <mergeCell ref="A133:P133"/>
    <mergeCell ref="A112:O112"/>
    <mergeCell ref="B113:E113"/>
    <mergeCell ref="A161:O161"/>
    <mergeCell ref="A110:P110"/>
    <mergeCell ref="A145:P145"/>
    <mergeCell ref="A146:P146"/>
    <mergeCell ref="A147:P147"/>
    <mergeCell ref="A148:P148"/>
    <mergeCell ref="B72:E72"/>
    <mergeCell ref="B73:E73"/>
    <mergeCell ref="A74:E74"/>
    <mergeCell ref="A30:P30"/>
    <mergeCell ref="A31:P31"/>
    <mergeCell ref="A39:P39"/>
    <mergeCell ref="A40:P40"/>
    <mergeCell ref="A48:P48"/>
    <mergeCell ref="A49:P49"/>
    <mergeCell ref="A50:P50"/>
    <mergeCell ref="A51:P51"/>
    <mergeCell ref="A52:P52"/>
    <mergeCell ref="B34:E34"/>
    <mergeCell ref="B35:E35"/>
    <mergeCell ref="B56:E56"/>
    <mergeCell ref="B57:E57"/>
    <mergeCell ref="B58:E58"/>
    <mergeCell ref="B59:E59"/>
    <mergeCell ref="B60:E60"/>
    <mergeCell ref="B61:E61"/>
    <mergeCell ref="B36:E36"/>
    <mergeCell ref="B37:E37"/>
    <mergeCell ref="A38:E38"/>
    <mergeCell ref="B33:E33"/>
    <mergeCell ref="A79:P79"/>
    <mergeCell ref="A86:P86"/>
    <mergeCell ref="A85:P85"/>
    <mergeCell ref="A75:P75"/>
    <mergeCell ref="A76:P76"/>
    <mergeCell ref="A77:P77"/>
    <mergeCell ref="A78:P78"/>
    <mergeCell ref="B80:E80"/>
    <mergeCell ref="B81:E81"/>
    <mergeCell ref="B82:E82"/>
    <mergeCell ref="B83:E83"/>
    <mergeCell ref="A183:O183"/>
    <mergeCell ref="A164:E164"/>
    <mergeCell ref="B165:E165"/>
    <mergeCell ref="B166:E166"/>
    <mergeCell ref="B167:E167"/>
    <mergeCell ref="B168:E168"/>
    <mergeCell ref="B169:E169"/>
    <mergeCell ref="B170:E170"/>
    <mergeCell ref="B171:E171"/>
    <mergeCell ref="A182:E182"/>
    <mergeCell ref="A165:A175"/>
    <mergeCell ref="A177:E177"/>
    <mergeCell ref="A180:F180"/>
    <mergeCell ref="A181:F181"/>
    <mergeCell ref="B172:E172"/>
    <mergeCell ref="B173:E173"/>
    <mergeCell ref="B174:E174"/>
    <mergeCell ref="B175:E175"/>
    <mergeCell ref="A178:E178"/>
    <mergeCell ref="Q156:R156"/>
    <mergeCell ref="Q157:R157"/>
    <mergeCell ref="Q158:R158"/>
    <mergeCell ref="Q159:R159"/>
    <mergeCell ref="B9:C9"/>
    <mergeCell ref="B10:M10"/>
    <mergeCell ref="B11:C11"/>
    <mergeCell ref="B13:C13"/>
    <mergeCell ref="B14:C14"/>
    <mergeCell ref="B156:F156"/>
    <mergeCell ref="A157:F157"/>
    <mergeCell ref="A158:F158"/>
    <mergeCell ref="A159:E159"/>
    <mergeCell ref="B136:E136"/>
    <mergeCell ref="B137:E137"/>
    <mergeCell ref="B126:E126"/>
    <mergeCell ref="B127:E127"/>
    <mergeCell ref="B128:E128"/>
    <mergeCell ref="B129:E129"/>
    <mergeCell ref="A130:E130"/>
    <mergeCell ref="B120:E120"/>
    <mergeCell ref="B121:E121"/>
    <mergeCell ref="A122:E122"/>
    <mergeCell ref="B114:E114"/>
    <mergeCell ref="B15:P15"/>
    <mergeCell ref="B150:F150"/>
    <mergeCell ref="B151:F151"/>
    <mergeCell ref="B152:F152"/>
    <mergeCell ref="B153:F153"/>
    <mergeCell ref="B154:F154"/>
    <mergeCell ref="B155:F155"/>
    <mergeCell ref="A144:E144"/>
    <mergeCell ref="B149:F149"/>
    <mergeCell ref="B138:E138"/>
    <mergeCell ref="B139:E139"/>
    <mergeCell ref="B140:E140"/>
    <mergeCell ref="B141:E141"/>
    <mergeCell ref="B142:E142"/>
    <mergeCell ref="B143:E143"/>
    <mergeCell ref="A111:P111"/>
    <mergeCell ref="A116:P116"/>
    <mergeCell ref="A117:P117"/>
    <mergeCell ref="B134:E134"/>
    <mergeCell ref="B135:E135"/>
    <mergeCell ref="A115:E115"/>
    <mergeCell ref="A118:O118"/>
    <mergeCell ref="B119:E119"/>
    <mergeCell ref="B125:E125"/>
    <mergeCell ref="B103:E103"/>
    <mergeCell ref="B104:E104"/>
    <mergeCell ref="B105:E105"/>
    <mergeCell ref="B106:E106"/>
    <mergeCell ref="A107:E107"/>
    <mergeCell ref="A96:P96"/>
    <mergeCell ref="A97:P97"/>
    <mergeCell ref="B100:E100"/>
    <mergeCell ref="B101:E101"/>
    <mergeCell ref="A98:P98"/>
    <mergeCell ref="A99:P99"/>
    <mergeCell ref="B102:E102"/>
    <mergeCell ref="B90:E90"/>
    <mergeCell ref="B91:E91"/>
    <mergeCell ref="B92:E92"/>
    <mergeCell ref="B93:E93"/>
    <mergeCell ref="A94:E94"/>
    <mergeCell ref="A95:P95"/>
    <mergeCell ref="A84:E84"/>
    <mergeCell ref="B87:E87"/>
    <mergeCell ref="B88:E88"/>
    <mergeCell ref="B89:E89"/>
    <mergeCell ref="S65:S66"/>
    <mergeCell ref="T65:T66"/>
    <mergeCell ref="B66:E66"/>
    <mergeCell ref="B69:E69"/>
    <mergeCell ref="B70:E70"/>
    <mergeCell ref="B71:E71"/>
    <mergeCell ref="A62:E62"/>
    <mergeCell ref="A65:O65"/>
    <mergeCell ref="Q65:Q66"/>
    <mergeCell ref="R65:R66"/>
    <mergeCell ref="A63:P63"/>
    <mergeCell ref="A64:P64"/>
    <mergeCell ref="B53:E53"/>
    <mergeCell ref="B54:E54"/>
    <mergeCell ref="B55:E55"/>
    <mergeCell ref="B43:E43"/>
    <mergeCell ref="B44:E44"/>
    <mergeCell ref="B45:E45"/>
    <mergeCell ref="B46:E46"/>
    <mergeCell ref="A47:E47"/>
    <mergeCell ref="B42:E42"/>
    <mergeCell ref="A17:P17"/>
    <mergeCell ref="A18:F18"/>
    <mergeCell ref="A19:F19"/>
    <mergeCell ref="A20:F20"/>
    <mergeCell ref="A21:F21"/>
    <mergeCell ref="A22:F22"/>
    <mergeCell ref="A29:F29"/>
    <mergeCell ref="B32:E32"/>
    <mergeCell ref="A23:F23"/>
    <mergeCell ref="A24:F24"/>
    <mergeCell ref="A25:F25"/>
    <mergeCell ref="A26:F26"/>
    <mergeCell ref="A27:F27"/>
    <mergeCell ref="A28:F28"/>
  </mergeCells>
  <hyperlinks>
    <hyperlink ref="B13" r:id="rId1" xr:uid="{05BEF0BC-286B-43B8-9E21-7C8657ED137F}"/>
    <hyperlink ref="B14" r:id="rId2" xr:uid="{8EB78EC6-7935-4A87-887F-DB884B685AAF}"/>
    <hyperlink ref="B9" r:id="rId3" xr:uid="{5B9913CB-B543-4AEC-9587-583E26CBA034}"/>
    <hyperlink ref="B11" r:id="rId4" xr:uid="{800F9D9B-B592-4DB3-AA8F-30D90CADB2E2}"/>
  </hyperlinks>
  <pageMargins left="0.25" right="0.25" top="0.04" bottom="0.18" header="0.3" footer="0.3"/>
  <pageSetup paperSize="9" scale="48" fitToHeight="0" orientation="landscape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FAC8F-56DB-4810-89CC-6B32987CEE0D}">
  <sheetPr>
    <pageSetUpPr fitToPage="1"/>
  </sheetPr>
  <dimension ref="A1:AD182"/>
  <sheetViews>
    <sheetView topLeftCell="A151" workbookViewId="0">
      <selection activeCell="T31" sqref="T31"/>
    </sheetView>
  </sheetViews>
  <sheetFormatPr defaultColWidth="9.28515625" defaultRowHeight="13.5" x14ac:dyDescent="0.25"/>
  <cols>
    <col min="1" max="1" width="9.28515625" style="48"/>
    <col min="2" max="2" width="52.7109375" style="48" customWidth="1"/>
    <col min="3" max="5" width="4" style="135" customWidth="1"/>
    <col min="6" max="6" width="14.42578125" style="48" bestFit="1" customWidth="1"/>
    <col min="7" max="16" width="16.140625" style="48" customWidth="1"/>
    <col min="17" max="18" width="11.140625" style="114" customWidth="1"/>
    <col min="19" max="20" width="11.140625" style="48" customWidth="1"/>
    <col min="21" max="21" width="11" style="48" customWidth="1"/>
    <col min="22" max="16384" width="9.28515625" style="48"/>
  </cols>
  <sheetData>
    <row r="1" spans="1:30" s="97" customFormat="1" x14ac:dyDescent="0.25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</row>
    <row r="2" spans="1:30" s="97" customFormat="1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</row>
    <row r="3" spans="1:30" s="97" customFormat="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</row>
    <row r="4" spans="1:30" s="97" customFormat="1" x14ac:dyDescent="0.2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</row>
    <row r="5" spans="1:30" s="97" customFormat="1" x14ac:dyDescent="0.2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</row>
    <row r="6" spans="1:30" s="97" customFormat="1" x14ac:dyDescent="0.25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</row>
    <row r="7" spans="1:30" s="97" customFormat="1" x14ac:dyDescent="0.2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</row>
    <row r="8" spans="1:30" s="97" customFormat="1" x14ac:dyDescent="0.25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</row>
    <row r="9" spans="1:30" s="97" customFormat="1" x14ac:dyDescent="0.25">
      <c r="A9" s="96"/>
      <c r="B9" s="223" t="s">
        <v>182</v>
      </c>
      <c r="C9" s="223"/>
      <c r="D9" s="98"/>
      <c r="E9" s="98"/>
      <c r="F9" s="98"/>
      <c r="G9" s="98"/>
      <c r="H9" s="98"/>
      <c r="I9" s="98"/>
      <c r="J9" s="98"/>
      <c r="K9" s="98"/>
      <c r="L9" s="98"/>
      <c r="M9" s="98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</row>
    <row r="10" spans="1:30" s="97" customFormat="1" ht="15.6" customHeight="1" x14ac:dyDescent="0.25">
      <c r="A10" s="96"/>
      <c r="B10" s="224" t="s">
        <v>13</v>
      </c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</row>
    <row r="11" spans="1:30" s="97" customFormat="1" x14ac:dyDescent="0.25">
      <c r="A11" s="96"/>
      <c r="B11" s="223" t="s">
        <v>183</v>
      </c>
      <c r="C11" s="223"/>
      <c r="D11" s="79"/>
      <c r="E11" s="79"/>
      <c r="F11" s="79"/>
      <c r="G11" s="79"/>
      <c r="H11" s="79"/>
      <c r="I11" s="79"/>
      <c r="J11" s="98"/>
      <c r="K11" s="98"/>
      <c r="L11" s="98"/>
      <c r="M11" s="98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</row>
    <row r="12" spans="1:30" s="97" customFormat="1" x14ac:dyDescent="0.25">
      <c r="A12" s="96"/>
      <c r="B12" s="98"/>
      <c r="C12" s="79"/>
      <c r="D12" s="79"/>
      <c r="E12" s="79"/>
      <c r="F12" s="79"/>
      <c r="G12" s="79"/>
      <c r="H12" s="79"/>
      <c r="I12" s="79"/>
      <c r="J12" s="98"/>
      <c r="K12" s="98"/>
      <c r="L12" s="98"/>
      <c r="M12" s="98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</row>
    <row r="13" spans="1:30" s="97" customFormat="1" x14ac:dyDescent="0.25">
      <c r="A13" s="96"/>
      <c r="B13" s="223" t="s">
        <v>184</v>
      </c>
      <c r="C13" s="223"/>
      <c r="D13" s="79"/>
      <c r="E13" s="79"/>
      <c r="F13" s="79"/>
      <c r="G13" s="79"/>
      <c r="H13" s="79"/>
      <c r="I13" s="79"/>
      <c r="J13" s="98"/>
      <c r="K13" s="98"/>
      <c r="L13" s="98"/>
      <c r="M13" s="98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</row>
    <row r="14" spans="1:30" s="97" customFormat="1" x14ac:dyDescent="0.25">
      <c r="A14" s="96"/>
      <c r="B14" s="225" t="s">
        <v>185</v>
      </c>
      <c r="C14" s="225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</row>
    <row r="15" spans="1:30" s="97" customFormat="1" x14ac:dyDescent="0.25">
      <c r="A15" s="99"/>
      <c r="B15" s="273" t="s">
        <v>169</v>
      </c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96"/>
      <c r="R15" s="96"/>
    </row>
    <row r="16" spans="1:30" s="97" customFormat="1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</row>
    <row r="17" spans="1:20" ht="12.75" customHeight="1" x14ac:dyDescent="0.25">
      <c r="A17" s="173" t="s">
        <v>15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</row>
    <row r="18" spans="1:20" ht="12.75" customHeight="1" x14ac:dyDescent="0.25">
      <c r="A18" s="175" t="s">
        <v>16</v>
      </c>
      <c r="B18" s="175"/>
      <c r="C18" s="175"/>
      <c r="D18" s="175"/>
      <c r="E18" s="175"/>
      <c r="F18" s="175"/>
      <c r="G18" s="3">
        <v>1</v>
      </c>
      <c r="H18" s="3">
        <v>2</v>
      </c>
      <c r="I18" s="3">
        <v>3</v>
      </c>
      <c r="J18" s="3">
        <v>4</v>
      </c>
      <c r="K18" s="3">
        <v>5</v>
      </c>
      <c r="L18" s="3">
        <v>6</v>
      </c>
      <c r="M18" s="3">
        <v>7</v>
      </c>
      <c r="N18" s="3">
        <v>8</v>
      </c>
      <c r="O18" s="3">
        <v>9</v>
      </c>
      <c r="P18" s="3">
        <v>10</v>
      </c>
    </row>
    <row r="19" spans="1:20" ht="12.75" customHeight="1" x14ac:dyDescent="0.25">
      <c r="A19" s="175" t="s">
        <v>17</v>
      </c>
      <c r="B19" s="175"/>
      <c r="C19" s="175"/>
      <c r="D19" s="175"/>
      <c r="E19" s="175"/>
      <c r="F19" s="175"/>
      <c r="G19" s="3" t="s">
        <v>18</v>
      </c>
      <c r="H19" s="4" t="s">
        <v>18</v>
      </c>
      <c r="I19" s="4" t="s">
        <v>18</v>
      </c>
      <c r="J19" s="4" t="s">
        <v>18</v>
      </c>
      <c r="K19" s="4" t="s">
        <v>18</v>
      </c>
      <c r="L19" s="4" t="s">
        <v>18</v>
      </c>
      <c r="M19" s="4" t="s">
        <v>18</v>
      </c>
      <c r="N19" s="4" t="s">
        <v>18</v>
      </c>
      <c r="O19" s="4" t="s">
        <v>18</v>
      </c>
      <c r="P19" s="4" t="s">
        <v>18</v>
      </c>
    </row>
    <row r="20" spans="1:20" s="74" customFormat="1" ht="54" x14ac:dyDescent="0.25">
      <c r="A20" s="176" t="s">
        <v>19</v>
      </c>
      <c r="B20" s="176"/>
      <c r="C20" s="176"/>
      <c r="D20" s="176"/>
      <c r="E20" s="176"/>
      <c r="F20" s="176"/>
      <c r="G20" s="63" t="s">
        <v>11</v>
      </c>
      <c r="H20" s="63" t="s">
        <v>158</v>
      </c>
      <c r="I20" s="63" t="s">
        <v>147</v>
      </c>
      <c r="J20" s="63" t="s">
        <v>148</v>
      </c>
      <c r="K20" s="63" t="s">
        <v>149</v>
      </c>
      <c r="L20" s="63" t="s">
        <v>150</v>
      </c>
      <c r="M20" s="63" t="s">
        <v>151</v>
      </c>
      <c r="N20" s="63" t="s">
        <v>152</v>
      </c>
      <c r="O20" s="63" t="s">
        <v>153</v>
      </c>
      <c r="P20" s="63" t="s">
        <v>154</v>
      </c>
      <c r="Q20" s="114"/>
      <c r="R20" s="114"/>
    </row>
    <row r="21" spans="1:20" ht="30" customHeight="1" x14ac:dyDescent="0.25">
      <c r="A21" s="175" t="s">
        <v>21</v>
      </c>
      <c r="B21" s="175"/>
      <c r="C21" s="175"/>
      <c r="D21" s="175"/>
      <c r="E21" s="175"/>
      <c r="F21" s="175"/>
      <c r="G21" s="4" t="s">
        <v>188</v>
      </c>
      <c r="H21" s="4" t="s">
        <v>188</v>
      </c>
      <c r="I21" s="4" t="s">
        <v>188</v>
      </c>
      <c r="J21" s="4" t="s">
        <v>188</v>
      </c>
      <c r="K21" s="4" t="s">
        <v>188</v>
      </c>
      <c r="L21" s="4" t="s">
        <v>188</v>
      </c>
      <c r="M21" s="4" t="s">
        <v>188</v>
      </c>
      <c r="N21" s="4" t="s">
        <v>188</v>
      </c>
      <c r="O21" s="4" t="s">
        <v>188</v>
      </c>
      <c r="P21" s="4" t="s">
        <v>188</v>
      </c>
    </row>
    <row r="22" spans="1:20" ht="15" customHeight="1" x14ac:dyDescent="0.25">
      <c r="A22" s="175" t="s">
        <v>170</v>
      </c>
      <c r="B22" s="175"/>
      <c r="C22" s="175"/>
      <c r="D22" s="175"/>
      <c r="E22" s="175"/>
      <c r="F22" s="175"/>
      <c r="G22" s="3">
        <v>7</v>
      </c>
      <c r="H22" s="3">
        <v>7</v>
      </c>
      <c r="I22" s="3">
        <v>7</v>
      </c>
      <c r="J22" s="3">
        <v>7</v>
      </c>
      <c r="K22" s="3">
        <v>7</v>
      </c>
      <c r="L22" s="3">
        <v>7</v>
      </c>
      <c r="M22" s="3">
        <v>7</v>
      </c>
      <c r="N22" s="3">
        <v>7</v>
      </c>
      <c r="O22" s="3">
        <v>7</v>
      </c>
      <c r="P22" s="3">
        <v>7</v>
      </c>
    </row>
    <row r="23" spans="1:20" ht="15" customHeight="1" x14ac:dyDescent="0.25">
      <c r="A23" s="176" t="s">
        <v>22</v>
      </c>
      <c r="B23" s="176"/>
      <c r="C23" s="176"/>
      <c r="D23" s="176"/>
      <c r="E23" s="176"/>
      <c r="F23" s="176"/>
      <c r="G23" s="3" t="s">
        <v>23</v>
      </c>
      <c r="H23" s="4" t="s">
        <v>23</v>
      </c>
      <c r="I23" s="4" t="s">
        <v>23</v>
      </c>
      <c r="J23" s="4" t="s">
        <v>23</v>
      </c>
      <c r="K23" s="4" t="s">
        <v>23</v>
      </c>
      <c r="L23" s="4" t="s">
        <v>23</v>
      </c>
      <c r="M23" s="4" t="s">
        <v>23</v>
      </c>
      <c r="N23" s="4" t="s">
        <v>23</v>
      </c>
      <c r="O23" s="4" t="s">
        <v>23</v>
      </c>
      <c r="P23" s="4" t="s">
        <v>23</v>
      </c>
    </row>
    <row r="24" spans="1:20" ht="15" customHeight="1" x14ac:dyDescent="0.25">
      <c r="A24" s="178" t="s">
        <v>24</v>
      </c>
      <c r="B24" s="178"/>
      <c r="C24" s="178"/>
      <c r="D24" s="178"/>
      <c r="E24" s="178"/>
      <c r="F24" s="178"/>
      <c r="G24" s="153">
        <v>8</v>
      </c>
      <c r="H24" s="153">
        <v>2</v>
      </c>
      <c r="I24" s="154">
        <v>2</v>
      </c>
      <c r="J24" s="153">
        <v>2</v>
      </c>
      <c r="K24" s="154">
        <v>1</v>
      </c>
      <c r="L24" s="153">
        <v>1</v>
      </c>
      <c r="M24" s="154">
        <v>1</v>
      </c>
      <c r="N24" s="155">
        <v>9</v>
      </c>
      <c r="O24" s="156">
        <v>3</v>
      </c>
      <c r="P24" s="155">
        <v>4</v>
      </c>
      <c r="R24" s="157"/>
    </row>
    <row r="25" spans="1:20" ht="15" customHeight="1" x14ac:dyDescent="0.25">
      <c r="A25" s="176" t="s">
        <v>25</v>
      </c>
      <c r="B25" s="176"/>
      <c r="C25" s="176"/>
      <c r="D25" s="176"/>
      <c r="E25" s="176"/>
      <c r="F25" s="176"/>
      <c r="G25" s="3"/>
      <c r="H25" s="4"/>
      <c r="I25" s="4"/>
      <c r="J25" s="4"/>
      <c r="K25" s="4"/>
      <c r="L25" s="4"/>
      <c r="M25" s="4"/>
      <c r="N25" s="4"/>
      <c r="O25" s="4"/>
      <c r="P25" s="4"/>
      <c r="R25" s="157"/>
    </row>
    <row r="26" spans="1:20" ht="15" customHeight="1" x14ac:dyDescent="0.25">
      <c r="A26" s="176" t="s">
        <v>26</v>
      </c>
      <c r="B26" s="176"/>
      <c r="C26" s="176"/>
      <c r="D26" s="176"/>
      <c r="E26" s="176"/>
      <c r="F26" s="176"/>
      <c r="G26" s="3"/>
      <c r="H26" s="4"/>
      <c r="I26" s="4"/>
      <c r="J26" s="4"/>
      <c r="K26" s="4"/>
      <c r="L26" s="4"/>
      <c r="M26" s="4"/>
      <c r="N26" s="4"/>
      <c r="O26" s="4"/>
      <c r="P26" s="4"/>
      <c r="R26" s="157"/>
    </row>
    <row r="27" spans="1:20" ht="15" customHeight="1" x14ac:dyDescent="0.25">
      <c r="A27" s="176" t="s">
        <v>27</v>
      </c>
      <c r="B27" s="176"/>
      <c r="C27" s="176"/>
      <c r="D27" s="176"/>
      <c r="E27" s="176"/>
      <c r="F27" s="176"/>
      <c r="G27" s="158">
        <v>17138.03</v>
      </c>
      <c r="H27" s="158">
        <v>9561.11</v>
      </c>
      <c r="I27" s="158">
        <v>12361.645</v>
      </c>
      <c r="J27" s="158">
        <v>8658.3677850000004</v>
      </c>
      <c r="K27" s="158">
        <v>13557.66</v>
      </c>
      <c r="L27" s="158">
        <v>9300</v>
      </c>
      <c r="M27" s="158">
        <v>11448.13</v>
      </c>
      <c r="N27" s="158">
        <v>8744.98</v>
      </c>
      <c r="O27" s="158">
        <v>13048.280219999999</v>
      </c>
      <c r="P27" s="158">
        <v>8569.1255700000002</v>
      </c>
      <c r="R27" s="157"/>
    </row>
    <row r="28" spans="1:20" ht="15" customHeight="1" x14ac:dyDescent="0.25">
      <c r="A28" s="176" t="s">
        <v>28</v>
      </c>
      <c r="B28" s="176"/>
      <c r="C28" s="176"/>
      <c r="D28" s="176"/>
      <c r="E28" s="176"/>
      <c r="F28" s="176"/>
      <c r="G28" s="3"/>
      <c r="H28" s="4"/>
      <c r="I28" s="4"/>
      <c r="J28" s="4"/>
      <c r="K28" s="4"/>
      <c r="L28" s="4"/>
      <c r="M28" s="4"/>
      <c r="N28" s="4"/>
      <c r="O28" s="4"/>
      <c r="P28" s="4"/>
      <c r="R28" s="157"/>
    </row>
    <row r="29" spans="1:20" ht="15" customHeight="1" x14ac:dyDescent="0.25">
      <c r="A29" s="176" t="s">
        <v>29</v>
      </c>
      <c r="B29" s="176"/>
      <c r="C29" s="176"/>
      <c r="D29" s="176"/>
      <c r="E29" s="176"/>
      <c r="F29" s="176"/>
      <c r="G29" s="80">
        <v>46143</v>
      </c>
      <c r="H29" s="80">
        <v>46143</v>
      </c>
      <c r="I29" s="80">
        <v>46143</v>
      </c>
      <c r="J29" s="80">
        <v>46143</v>
      </c>
      <c r="K29" s="80">
        <v>46143</v>
      </c>
      <c r="L29" s="80">
        <v>46143</v>
      </c>
      <c r="M29" s="80">
        <v>46143</v>
      </c>
      <c r="N29" s="80">
        <v>46143</v>
      </c>
      <c r="O29" s="80">
        <v>46143</v>
      </c>
      <c r="P29" s="80">
        <v>46143</v>
      </c>
      <c r="R29" s="157"/>
    </row>
    <row r="30" spans="1:20" ht="15" customHeight="1" x14ac:dyDescent="0.25">
      <c r="A30" s="117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R30" s="157"/>
      <c r="S30" s="114"/>
      <c r="T30" s="114"/>
    </row>
    <row r="31" spans="1:20" ht="15" customHeight="1" x14ac:dyDescent="0.25">
      <c r="A31" s="219" t="s">
        <v>30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119"/>
      <c r="R31" s="157"/>
      <c r="S31" s="114"/>
      <c r="T31" s="114"/>
    </row>
    <row r="32" spans="1:20" ht="15" customHeight="1" x14ac:dyDescent="0.25">
      <c r="A32" s="4">
        <v>1</v>
      </c>
      <c r="B32" s="177" t="s">
        <v>31</v>
      </c>
      <c r="C32" s="177"/>
      <c r="D32" s="177"/>
      <c r="E32" s="177"/>
      <c r="F32" s="8" t="s">
        <v>32</v>
      </c>
      <c r="G32" s="8" t="s">
        <v>33</v>
      </c>
      <c r="H32" s="8" t="s">
        <v>33</v>
      </c>
      <c r="I32" s="5" t="s">
        <v>33</v>
      </c>
      <c r="J32" s="5" t="s">
        <v>33</v>
      </c>
      <c r="K32" s="5" t="s">
        <v>33</v>
      </c>
      <c r="L32" s="5" t="s">
        <v>33</v>
      </c>
      <c r="M32" s="5" t="s">
        <v>33</v>
      </c>
      <c r="N32" s="5" t="s">
        <v>33</v>
      </c>
      <c r="O32" s="5" t="s">
        <v>33</v>
      </c>
      <c r="P32" s="5" t="s">
        <v>33</v>
      </c>
      <c r="R32" s="157"/>
      <c r="S32" s="114"/>
      <c r="T32" s="114"/>
    </row>
    <row r="33" spans="1:21" ht="15" customHeight="1" x14ac:dyDescent="0.25">
      <c r="A33" s="4" t="s">
        <v>1</v>
      </c>
      <c r="B33" s="178" t="s">
        <v>34</v>
      </c>
      <c r="C33" s="178"/>
      <c r="D33" s="178"/>
      <c r="E33" s="178"/>
      <c r="F33" s="9"/>
      <c r="G33" s="10">
        <f>G27</f>
        <v>17138.03</v>
      </c>
      <c r="H33" s="10">
        <f t="shared" ref="H33:P33" si="0">H27</f>
        <v>9561.11</v>
      </c>
      <c r="I33" s="10">
        <f t="shared" si="0"/>
        <v>12361.645</v>
      </c>
      <c r="J33" s="10">
        <f t="shared" si="0"/>
        <v>8658.3677850000004</v>
      </c>
      <c r="K33" s="10">
        <f t="shared" si="0"/>
        <v>13557.66</v>
      </c>
      <c r="L33" s="10">
        <f t="shared" si="0"/>
        <v>9300</v>
      </c>
      <c r="M33" s="10">
        <f t="shared" si="0"/>
        <v>11448.13</v>
      </c>
      <c r="N33" s="10">
        <f t="shared" si="0"/>
        <v>8744.98</v>
      </c>
      <c r="O33" s="10">
        <f t="shared" si="0"/>
        <v>13048.280219999999</v>
      </c>
      <c r="P33" s="10">
        <f t="shared" si="0"/>
        <v>8569.1255700000002</v>
      </c>
      <c r="R33" s="157"/>
      <c r="S33" s="114"/>
      <c r="T33" s="114"/>
      <c r="U33" s="120"/>
    </row>
    <row r="34" spans="1:21" ht="15" customHeight="1" x14ac:dyDescent="0.25">
      <c r="A34" s="11" t="s">
        <v>2</v>
      </c>
      <c r="B34" s="201" t="s">
        <v>35</v>
      </c>
      <c r="C34" s="201"/>
      <c r="D34" s="201"/>
      <c r="E34" s="201"/>
      <c r="F34" s="12">
        <v>0</v>
      </c>
      <c r="G34" s="13" t="s">
        <v>14</v>
      </c>
      <c r="H34" s="14" t="s">
        <v>14</v>
      </c>
      <c r="I34" s="14" t="s">
        <v>14</v>
      </c>
      <c r="J34" s="14" t="s">
        <v>14</v>
      </c>
      <c r="K34" s="14" t="s">
        <v>14</v>
      </c>
      <c r="L34" s="14" t="s">
        <v>14</v>
      </c>
      <c r="M34" s="14" t="s">
        <v>14</v>
      </c>
      <c r="N34" s="14" t="s">
        <v>14</v>
      </c>
      <c r="O34" s="14" t="s">
        <v>14</v>
      </c>
      <c r="P34" s="14" t="s">
        <v>14</v>
      </c>
      <c r="S34" s="114"/>
      <c r="T34" s="114"/>
      <c r="U34" s="121"/>
    </row>
    <row r="35" spans="1:21" ht="15" customHeight="1" x14ac:dyDescent="0.25">
      <c r="A35" s="4" t="s">
        <v>3</v>
      </c>
      <c r="B35" s="176" t="s">
        <v>36</v>
      </c>
      <c r="C35" s="176"/>
      <c r="D35" s="176"/>
      <c r="E35" s="176"/>
      <c r="F35" s="15">
        <v>0</v>
      </c>
      <c r="G35" s="16" t="s">
        <v>14</v>
      </c>
      <c r="H35" s="17" t="s">
        <v>14</v>
      </c>
      <c r="I35" s="17" t="s">
        <v>14</v>
      </c>
      <c r="J35" s="17" t="s">
        <v>14</v>
      </c>
      <c r="K35" s="17" t="s">
        <v>14</v>
      </c>
      <c r="L35" s="17" t="s">
        <v>14</v>
      </c>
      <c r="M35" s="17" t="s">
        <v>14</v>
      </c>
      <c r="N35" s="17" t="s">
        <v>14</v>
      </c>
      <c r="O35" s="17" t="s">
        <v>14</v>
      </c>
      <c r="P35" s="17" t="s">
        <v>14</v>
      </c>
      <c r="S35" s="114"/>
      <c r="T35" s="114"/>
    </row>
    <row r="36" spans="1:21" ht="15" customHeight="1" x14ac:dyDescent="0.25">
      <c r="A36" s="4" t="s">
        <v>4</v>
      </c>
      <c r="B36" s="176" t="s">
        <v>37</v>
      </c>
      <c r="C36" s="176"/>
      <c r="D36" s="176"/>
      <c r="E36" s="176"/>
      <c r="F36" s="9">
        <v>0</v>
      </c>
      <c r="G36" s="16" t="s">
        <v>14</v>
      </c>
      <c r="H36" s="17" t="s">
        <v>14</v>
      </c>
      <c r="I36" s="17" t="s">
        <v>14</v>
      </c>
      <c r="J36" s="17" t="s">
        <v>14</v>
      </c>
      <c r="K36" s="17" t="s">
        <v>14</v>
      </c>
      <c r="L36" s="17" t="s">
        <v>14</v>
      </c>
      <c r="M36" s="17" t="s">
        <v>14</v>
      </c>
      <c r="N36" s="17" t="s">
        <v>14</v>
      </c>
      <c r="O36" s="17" t="s">
        <v>14</v>
      </c>
      <c r="P36" s="17" t="s">
        <v>14</v>
      </c>
      <c r="S36" s="114"/>
      <c r="T36" s="114"/>
    </row>
    <row r="37" spans="1:21" ht="15" customHeight="1" x14ac:dyDescent="0.25">
      <c r="A37" s="4" t="s">
        <v>5</v>
      </c>
      <c r="B37" s="176" t="s">
        <v>38</v>
      </c>
      <c r="C37" s="176"/>
      <c r="D37" s="176"/>
      <c r="E37" s="176"/>
      <c r="F37" s="9">
        <v>0</v>
      </c>
      <c r="G37" s="16" t="s">
        <v>14</v>
      </c>
      <c r="H37" s="17" t="s">
        <v>14</v>
      </c>
      <c r="I37" s="17" t="s">
        <v>14</v>
      </c>
      <c r="J37" s="17" t="s">
        <v>14</v>
      </c>
      <c r="K37" s="17" t="s">
        <v>14</v>
      </c>
      <c r="L37" s="17" t="s">
        <v>14</v>
      </c>
      <c r="M37" s="17" t="s">
        <v>14</v>
      </c>
      <c r="N37" s="17" t="s">
        <v>14</v>
      </c>
      <c r="O37" s="17" t="s">
        <v>14</v>
      </c>
      <c r="P37" s="17" t="s">
        <v>14</v>
      </c>
      <c r="S37" s="114"/>
      <c r="T37" s="114"/>
    </row>
    <row r="38" spans="1:21" ht="15" customHeight="1" x14ac:dyDescent="0.25">
      <c r="A38" s="182" t="s">
        <v>39</v>
      </c>
      <c r="B38" s="182"/>
      <c r="C38" s="182"/>
      <c r="D38" s="182"/>
      <c r="E38" s="182"/>
      <c r="F38" s="18"/>
      <c r="G38" s="18">
        <f>SUM(G33:G37)</f>
        <v>17138.03</v>
      </c>
      <c r="H38" s="18">
        <f>SUM(H33:H37)</f>
        <v>9561.11</v>
      </c>
      <c r="I38" s="18">
        <f>SUM(I33:I37)</f>
        <v>12361.645</v>
      </c>
      <c r="J38" s="18">
        <f t="shared" ref="J38:P38" si="1">SUM(J33:J37)</f>
        <v>8658.3677850000004</v>
      </c>
      <c r="K38" s="18">
        <f t="shared" si="1"/>
        <v>13557.66</v>
      </c>
      <c r="L38" s="18">
        <f t="shared" si="1"/>
        <v>9300</v>
      </c>
      <c r="M38" s="18">
        <f t="shared" si="1"/>
        <v>11448.13</v>
      </c>
      <c r="N38" s="18">
        <f t="shared" si="1"/>
        <v>8744.98</v>
      </c>
      <c r="O38" s="18">
        <f t="shared" si="1"/>
        <v>13048.280219999999</v>
      </c>
      <c r="P38" s="18">
        <f t="shared" si="1"/>
        <v>8569.1255700000002</v>
      </c>
      <c r="S38" s="114"/>
      <c r="T38" s="114"/>
    </row>
    <row r="39" spans="1:21" ht="15" customHeight="1" x14ac:dyDescent="0.25">
      <c r="A39" s="274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S39" s="114"/>
      <c r="T39" s="114"/>
    </row>
    <row r="40" spans="1:21" ht="15" customHeight="1" x14ac:dyDescent="0.25">
      <c r="A40" s="219" t="s">
        <v>40</v>
      </c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119"/>
      <c r="S40" s="114"/>
      <c r="T40" s="114"/>
    </row>
    <row r="41" spans="1:21" ht="15" customHeight="1" x14ac:dyDescent="0.25">
      <c r="A41" s="19" t="s">
        <v>41</v>
      </c>
      <c r="B41" s="19"/>
      <c r="C41" s="5"/>
      <c r="D41" s="5"/>
      <c r="E41" s="5"/>
      <c r="F41" s="19"/>
      <c r="G41" s="20"/>
      <c r="H41" s="19"/>
      <c r="I41" s="19"/>
      <c r="J41" s="19"/>
      <c r="K41" s="19"/>
      <c r="L41" s="19"/>
      <c r="M41" s="19"/>
      <c r="N41" s="19"/>
      <c r="O41" s="19"/>
      <c r="P41" s="19"/>
      <c r="S41" s="114"/>
      <c r="T41" s="114"/>
    </row>
    <row r="42" spans="1:21" s="74" customFormat="1" ht="15" customHeight="1" x14ac:dyDescent="0.25">
      <c r="A42" s="5" t="s">
        <v>42</v>
      </c>
      <c r="B42" s="177" t="s">
        <v>43</v>
      </c>
      <c r="C42" s="177"/>
      <c r="D42" s="177"/>
      <c r="E42" s="177"/>
      <c r="F42" s="21" t="s">
        <v>44</v>
      </c>
      <c r="G42" s="8" t="s">
        <v>33</v>
      </c>
      <c r="H42" s="5" t="s">
        <v>33</v>
      </c>
      <c r="I42" s="5" t="s">
        <v>33</v>
      </c>
      <c r="J42" s="5" t="s">
        <v>33</v>
      </c>
      <c r="K42" s="5" t="s">
        <v>33</v>
      </c>
      <c r="L42" s="5" t="s">
        <v>33</v>
      </c>
      <c r="M42" s="5" t="s">
        <v>33</v>
      </c>
      <c r="N42" s="5" t="s">
        <v>33</v>
      </c>
      <c r="O42" s="5" t="s">
        <v>33</v>
      </c>
      <c r="P42" s="5" t="s">
        <v>33</v>
      </c>
      <c r="Q42" s="114"/>
      <c r="R42" s="114"/>
      <c r="S42" s="114"/>
      <c r="T42" s="114"/>
    </row>
    <row r="43" spans="1:21" ht="15" customHeight="1" x14ac:dyDescent="0.25">
      <c r="A43" s="4" t="s">
        <v>1</v>
      </c>
      <c r="B43" s="176" t="s">
        <v>45</v>
      </c>
      <c r="C43" s="176"/>
      <c r="D43" s="176"/>
      <c r="E43" s="176"/>
      <c r="F43" s="22">
        <v>8.3299999999999999E-2</v>
      </c>
      <c r="G43" s="10">
        <f>ROUND($F$43*G38,2)</f>
        <v>1427.6</v>
      </c>
      <c r="H43" s="10">
        <f t="shared" ref="H43:P43" si="2">ROUND($F$43*H38,2)</f>
        <v>796.44</v>
      </c>
      <c r="I43" s="10">
        <f t="shared" si="2"/>
        <v>1029.73</v>
      </c>
      <c r="J43" s="10">
        <f t="shared" si="2"/>
        <v>721.24</v>
      </c>
      <c r="K43" s="10">
        <f t="shared" si="2"/>
        <v>1129.3499999999999</v>
      </c>
      <c r="L43" s="10">
        <f t="shared" si="2"/>
        <v>774.69</v>
      </c>
      <c r="M43" s="10">
        <f t="shared" si="2"/>
        <v>953.63</v>
      </c>
      <c r="N43" s="10">
        <f t="shared" si="2"/>
        <v>728.46</v>
      </c>
      <c r="O43" s="10">
        <f t="shared" si="2"/>
        <v>1086.92</v>
      </c>
      <c r="P43" s="10">
        <f t="shared" si="2"/>
        <v>713.81</v>
      </c>
      <c r="S43" s="114"/>
      <c r="T43" s="114"/>
    </row>
    <row r="44" spans="1:21" ht="15" customHeight="1" x14ac:dyDescent="0.25">
      <c r="A44" s="4" t="s">
        <v>2</v>
      </c>
      <c r="B44" s="179" t="s">
        <v>46</v>
      </c>
      <c r="C44" s="179"/>
      <c r="D44" s="179"/>
      <c r="E44" s="179"/>
      <c r="F44" s="15">
        <v>0.121</v>
      </c>
      <c r="G44" s="10">
        <f>ROUND($F$44*G38,2)</f>
        <v>2073.6999999999998</v>
      </c>
      <c r="H44" s="10">
        <f t="shared" ref="H44:P44" si="3">ROUND($F$44*H38,2)</f>
        <v>1156.8900000000001</v>
      </c>
      <c r="I44" s="10">
        <f t="shared" si="3"/>
        <v>1495.76</v>
      </c>
      <c r="J44" s="10">
        <f t="shared" si="3"/>
        <v>1047.6600000000001</v>
      </c>
      <c r="K44" s="10">
        <f t="shared" si="3"/>
        <v>1640.48</v>
      </c>
      <c r="L44" s="10">
        <f t="shared" si="3"/>
        <v>1125.3</v>
      </c>
      <c r="M44" s="10">
        <f t="shared" si="3"/>
        <v>1385.22</v>
      </c>
      <c r="N44" s="10">
        <f t="shared" si="3"/>
        <v>1058.1400000000001</v>
      </c>
      <c r="O44" s="10">
        <f t="shared" si="3"/>
        <v>1578.84</v>
      </c>
      <c r="P44" s="10">
        <f t="shared" si="3"/>
        <v>1036.8599999999999</v>
      </c>
      <c r="S44" s="114"/>
      <c r="T44" s="114"/>
    </row>
    <row r="45" spans="1:21" ht="15" customHeight="1" x14ac:dyDescent="0.25">
      <c r="A45" s="23"/>
      <c r="B45" s="180" t="s">
        <v>47</v>
      </c>
      <c r="C45" s="180"/>
      <c r="D45" s="180"/>
      <c r="E45" s="180"/>
      <c r="F45" s="15">
        <f t="shared" ref="F45:P45" si="4">SUM(F43:F44)</f>
        <v>0.20429999999999998</v>
      </c>
      <c r="G45" s="10">
        <f t="shared" si="4"/>
        <v>3501.2999999999997</v>
      </c>
      <c r="H45" s="10">
        <f t="shared" si="4"/>
        <v>1953.3300000000002</v>
      </c>
      <c r="I45" s="10">
        <f t="shared" si="4"/>
        <v>2525.4899999999998</v>
      </c>
      <c r="J45" s="10">
        <f t="shared" si="4"/>
        <v>1768.9</v>
      </c>
      <c r="K45" s="10">
        <f t="shared" si="4"/>
        <v>2769.83</v>
      </c>
      <c r="L45" s="10">
        <f t="shared" si="4"/>
        <v>1899.99</v>
      </c>
      <c r="M45" s="10">
        <f t="shared" si="4"/>
        <v>2338.85</v>
      </c>
      <c r="N45" s="10">
        <f t="shared" si="4"/>
        <v>1786.6000000000001</v>
      </c>
      <c r="O45" s="10">
        <f t="shared" si="4"/>
        <v>2665.76</v>
      </c>
      <c r="P45" s="10">
        <f t="shared" si="4"/>
        <v>1750.6699999999998</v>
      </c>
      <c r="S45" s="114"/>
      <c r="T45" s="114"/>
    </row>
    <row r="46" spans="1:21" ht="15" customHeight="1" x14ac:dyDescent="0.25">
      <c r="A46" s="24" t="s">
        <v>3</v>
      </c>
      <c r="B46" s="181" t="s">
        <v>48</v>
      </c>
      <c r="C46" s="181"/>
      <c r="D46" s="181"/>
      <c r="E46" s="181"/>
      <c r="F46" s="25">
        <f>F45*F62</f>
        <v>6.4967399999999995E-2</v>
      </c>
      <c r="G46" s="10">
        <f t="shared" ref="G46:P46" si="5">$F$46*G38</f>
        <v>1113.4132502219998</v>
      </c>
      <c r="H46" s="10">
        <f t="shared" si="5"/>
        <v>621.16045781399998</v>
      </c>
      <c r="I46" s="10">
        <f t="shared" si="5"/>
        <v>803.10393537300001</v>
      </c>
      <c r="J46" s="10">
        <f t="shared" si="5"/>
        <v>562.51164323520902</v>
      </c>
      <c r="K46" s="10">
        <f t="shared" si="5"/>
        <v>880.80592028399997</v>
      </c>
      <c r="L46" s="10">
        <f t="shared" si="5"/>
        <v>604.19682</v>
      </c>
      <c r="M46" s="10">
        <f t="shared" si="5"/>
        <v>743.7552409619999</v>
      </c>
      <c r="N46" s="10">
        <f t="shared" si="5"/>
        <v>568.13861365199989</v>
      </c>
      <c r="O46" s="10">
        <f t="shared" si="5"/>
        <v>847.7128403648278</v>
      </c>
      <c r="P46" s="10">
        <f t="shared" si="5"/>
        <v>556.71380855641792</v>
      </c>
    </row>
    <row r="47" spans="1:21" ht="15" customHeight="1" x14ac:dyDescent="0.25">
      <c r="A47" s="182" t="s">
        <v>49</v>
      </c>
      <c r="B47" s="182"/>
      <c r="C47" s="182"/>
      <c r="D47" s="182"/>
      <c r="E47" s="182"/>
      <c r="F47" s="26">
        <f>SUM(F45:F46)</f>
        <v>0.26926739999999999</v>
      </c>
      <c r="G47" s="18">
        <f t="shared" ref="G47:P47" si="6">SUM(G45:G46)</f>
        <v>4614.7132502219993</v>
      </c>
      <c r="H47" s="18">
        <f t="shared" si="6"/>
        <v>2574.4904578140004</v>
      </c>
      <c r="I47" s="18">
        <f t="shared" si="6"/>
        <v>3328.593935373</v>
      </c>
      <c r="J47" s="18">
        <f t="shared" si="6"/>
        <v>2331.4116432352093</v>
      </c>
      <c r="K47" s="18">
        <f t="shared" si="6"/>
        <v>3650.6359202839999</v>
      </c>
      <c r="L47" s="18">
        <f t="shared" si="6"/>
        <v>2504.1868199999999</v>
      </c>
      <c r="M47" s="18">
        <f t="shared" si="6"/>
        <v>3082.6052409619997</v>
      </c>
      <c r="N47" s="18">
        <f t="shared" si="6"/>
        <v>2354.7386136519999</v>
      </c>
      <c r="O47" s="18">
        <f t="shared" si="6"/>
        <v>3513.4728403648278</v>
      </c>
      <c r="P47" s="18">
        <f t="shared" si="6"/>
        <v>2307.3838085564175</v>
      </c>
    </row>
    <row r="48" spans="1:21" s="122" customFormat="1" ht="15" customHeight="1" x14ac:dyDescent="0.25">
      <c r="A48" s="201" t="s">
        <v>50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114"/>
      <c r="R48" s="114"/>
    </row>
    <row r="49" spans="1:18" s="122" customFormat="1" ht="15" customHeight="1" x14ac:dyDescent="0.25">
      <c r="A49" s="201" t="s">
        <v>51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Q49" s="114"/>
      <c r="R49" s="114"/>
    </row>
    <row r="50" spans="1:18" s="122" customFormat="1" x14ac:dyDescent="0.25">
      <c r="A50" s="179" t="s">
        <v>52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14"/>
      <c r="R50" s="114"/>
    </row>
    <row r="51" spans="1:18" ht="15" customHeight="1" x14ac:dyDescent="0.25">
      <c r="A51" s="28"/>
      <c r="B51" s="29"/>
      <c r="C51" s="30"/>
      <c r="D51" s="30"/>
      <c r="E51" s="30"/>
      <c r="F51" s="29"/>
      <c r="G51" s="31"/>
      <c r="H51" s="29"/>
      <c r="I51" s="29"/>
      <c r="J51" s="29"/>
      <c r="K51" s="29"/>
      <c r="L51" s="29"/>
      <c r="M51" s="29"/>
      <c r="N51" s="29"/>
      <c r="O51" s="29"/>
      <c r="P51" s="29"/>
    </row>
    <row r="52" spans="1:18" ht="15" customHeight="1" x14ac:dyDescent="0.25">
      <c r="A52" s="219" t="s">
        <v>53</v>
      </c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119"/>
    </row>
    <row r="53" spans="1:18" ht="15" customHeight="1" x14ac:dyDescent="0.25">
      <c r="A53" s="4" t="s">
        <v>54</v>
      </c>
      <c r="B53" s="177" t="s">
        <v>55</v>
      </c>
      <c r="C53" s="177"/>
      <c r="D53" s="177"/>
      <c r="E53" s="177"/>
      <c r="F53" s="21" t="s">
        <v>44</v>
      </c>
      <c r="G53" s="8" t="s">
        <v>33</v>
      </c>
      <c r="H53" s="5" t="s">
        <v>33</v>
      </c>
      <c r="I53" s="5" t="s">
        <v>33</v>
      </c>
      <c r="J53" s="5" t="s">
        <v>33</v>
      </c>
      <c r="K53" s="5" t="s">
        <v>33</v>
      </c>
      <c r="L53" s="5" t="s">
        <v>33</v>
      </c>
      <c r="M53" s="5" t="s">
        <v>33</v>
      </c>
      <c r="N53" s="5" t="s">
        <v>33</v>
      </c>
      <c r="O53" s="5" t="s">
        <v>33</v>
      </c>
      <c r="P53" s="5" t="s">
        <v>33</v>
      </c>
    </row>
    <row r="54" spans="1:18" ht="15" customHeight="1" x14ac:dyDescent="0.25">
      <c r="A54" s="4" t="s">
        <v>1</v>
      </c>
      <c r="B54" s="178" t="s">
        <v>56</v>
      </c>
      <c r="C54" s="178"/>
      <c r="D54" s="178"/>
      <c r="E54" s="178"/>
      <c r="F54" s="34">
        <v>0.15</v>
      </c>
      <c r="G54" s="10">
        <f t="shared" ref="G54:P54" si="7">ROUND($F$54*G38,2)</f>
        <v>2570.6999999999998</v>
      </c>
      <c r="H54" s="10">
        <f t="shared" si="7"/>
        <v>1434.17</v>
      </c>
      <c r="I54" s="10">
        <f t="shared" si="7"/>
        <v>1854.25</v>
      </c>
      <c r="J54" s="10">
        <f t="shared" si="7"/>
        <v>1298.76</v>
      </c>
      <c r="K54" s="10">
        <f t="shared" si="7"/>
        <v>2033.65</v>
      </c>
      <c r="L54" s="10">
        <f t="shared" si="7"/>
        <v>1395</v>
      </c>
      <c r="M54" s="10">
        <f t="shared" si="7"/>
        <v>1717.22</v>
      </c>
      <c r="N54" s="10">
        <f t="shared" si="7"/>
        <v>1311.75</v>
      </c>
      <c r="O54" s="10">
        <f t="shared" si="7"/>
        <v>1957.24</v>
      </c>
      <c r="P54" s="10">
        <f t="shared" si="7"/>
        <v>1285.3699999999999</v>
      </c>
    </row>
    <row r="55" spans="1:18" ht="15" customHeight="1" x14ac:dyDescent="0.25">
      <c r="A55" s="4" t="s">
        <v>2</v>
      </c>
      <c r="B55" s="176" t="s">
        <v>57</v>
      </c>
      <c r="C55" s="176"/>
      <c r="D55" s="176"/>
      <c r="E55" s="176"/>
      <c r="F55" s="22">
        <v>2.5000000000000001E-2</v>
      </c>
      <c r="G55" s="10">
        <f t="shared" ref="G55:P61" si="8">ROUND($F55*G$38,2)</f>
        <v>428.45</v>
      </c>
      <c r="H55" s="10">
        <f t="shared" si="8"/>
        <v>239.03</v>
      </c>
      <c r="I55" s="10">
        <f t="shared" si="8"/>
        <v>309.04000000000002</v>
      </c>
      <c r="J55" s="10">
        <f t="shared" si="8"/>
        <v>216.46</v>
      </c>
      <c r="K55" s="10">
        <f t="shared" si="8"/>
        <v>338.94</v>
      </c>
      <c r="L55" s="10">
        <f t="shared" si="8"/>
        <v>232.5</v>
      </c>
      <c r="M55" s="10">
        <f t="shared" si="8"/>
        <v>286.2</v>
      </c>
      <c r="N55" s="10">
        <f t="shared" si="8"/>
        <v>218.62</v>
      </c>
      <c r="O55" s="10">
        <f t="shared" si="8"/>
        <v>326.20999999999998</v>
      </c>
      <c r="P55" s="10">
        <f t="shared" si="8"/>
        <v>214.23</v>
      </c>
    </row>
    <row r="56" spans="1:18" s="122" customFormat="1" ht="30" customHeight="1" x14ac:dyDescent="0.25">
      <c r="A56" s="33" t="s">
        <v>3</v>
      </c>
      <c r="B56" s="179" t="s">
        <v>58</v>
      </c>
      <c r="C56" s="179"/>
      <c r="D56" s="179"/>
      <c r="E56" s="179"/>
      <c r="F56" s="34">
        <v>0.03</v>
      </c>
      <c r="G56" s="35">
        <f t="shared" si="8"/>
        <v>514.14</v>
      </c>
      <c r="H56" s="35">
        <f t="shared" si="8"/>
        <v>286.83</v>
      </c>
      <c r="I56" s="35">
        <f t="shared" si="8"/>
        <v>370.85</v>
      </c>
      <c r="J56" s="35">
        <f t="shared" si="8"/>
        <v>259.75</v>
      </c>
      <c r="K56" s="35">
        <f t="shared" si="8"/>
        <v>406.73</v>
      </c>
      <c r="L56" s="35">
        <f t="shared" si="8"/>
        <v>279</v>
      </c>
      <c r="M56" s="35">
        <f t="shared" si="8"/>
        <v>343.44</v>
      </c>
      <c r="N56" s="35">
        <f t="shared" si="8"/>
        <v>262.35000000000002</v>
      </c>
      <c r="O56" s="35">
        <f t="shared" si="8"/>
        <v>391.45</v>
      </c>
      <c r="P56" s="35">
        <f t="shared" si="8"/>
        <v>257.07</v>
      </c>
      <c r="Q56" s="114"/>
      <c r="R56" s="114"/>
    </row>
    <row r="57" spans="1:18" ht="15" customHeight="1" x14ac:dyDescent="0.25">
      <c r="A57" s="4" t="s">
        <v>4</v>
      </c>
      <c r="B57" s="176" t="s">
        <v>59</v>
      </c>
      <c r="C57" s="176"/>
      <c r="D57" s="176"/>
      <c r="E57" s="176"/>
      <c r="F57" s="15">
        <v>1.4999999999999999E-2</v>
      </c>
      <c r="G57" s="10">
        <f t="shared" si="8"/>
        <v>257.07</v>
      </c>
      <c r="H57" s="10">
        <f t="shared" si="8"/>
        <v>143.41999999999999</v>
      </c>
      <c r="I57" s="10">
        <f t="shared" si="8"/>
        <v>185.42</v>
      </c>
      <c r="J57" s="10">
        <f t="shared" si="8"/>
        <v>129.88</v>
      </c>
      <c r="K57" s="10">
        <f t="shared" si="8"/>
        <v>203.36</v>
      </c>
      <c r="L57" s="10">
        <f t="shared" si="8"/>
        <v>139.5</v>
      </c>
      <c r="M57" s="10">
        <f t="shared" si="8"/>
        <v>171.72</v>
      </c>
      <c r="N57" s="10">
        <f t="shared" si="8"/>
        <v>131.16999999999999</v>
      </c>
      <c r="O57" s="10">
        <f t="shared" si="8"/>
        <v>195.72</v>
      </c>
      <c r="P57" s="10">
        <f t="shared" si="8"/>
        <v>128.54</v>
      </c>
    </row>
    <row r="58" spans="1:18" ht="15" customHeight="1" x14ac:dyDescent="0.25">
      <c r="A58" s="4" t="s">
        <v>5</v>
      </c>
      <c r="B58" s="176" t="s">
        <v>60</v>
      </c>
      <c r="C58" s="176"/>
      <c r="D58" s="176"/>
      <c r="E58" s="176"/>
      <c r="F58" s="15">
        <v>0.01</v>
      </c>
      <c r="G58" s="10">
        <f t="shared" si="8"/>
        <v>171.38</v>
      </c>
      <c r="H58" s="10">
        <f t="shared" si="8"/>
        <v>95.61</v>
      </c>
      <c r="I58" s="10">
        <f t="shared" si="8"/>
        <v>123.62</v>
      </c>
      <c r="J58" s="10">
        <f t="shared" si="8"/>
        <v>86.58</v>
      </c>
      <c r="K58" s="10">
        <f t="shared" si="8"/>
        <v>135.58000000000001</v>
      </c>
      <c r="L58" s="10">
        <f t="shared" si="8"/>
        <v>93</v>
      </c>
      <c r="M58" s="10">
        <f t="shared" si="8"/>
        <v>114.48</v>
      </c>
      <c r="N58" s="10">
        <f t="shared" si="8"/>
        <v>87.45</v>
      </c>
      <c r="O58" s="10">
        <f t="shared" si="8"/>
        <v>130.47999999999999</v>
      </c>
      <c r="P58" s="10">
        <f t="shared" si="8"/>
        <v>85.69</v>
      </c>
    </row>
    <row r="59" spans="1:18" ht="15" customHeight="1" x14ac:dyDescent="0.25">
      <c r="A59" s="4" t="s">
        <v>6</v>
      </c>
      <c r="B59" s="176" t="s">
        <v>61</v>
      </c>
      <c r="C59" s="176"/>
      <c r="D59" s="176"/>
      <c r="E59" s="176"/>
      <c r="F59" s="22">
        <v>6.0000000000000001E-3</v>
      </c>
      <c r="G59" s="10">
        <f t="shared" si="8"/>
        <v>102.83</v>
      </c>
      <c r="H59" s="10">
        <f t="shared" si="8"/>
        <v>57.37</v>
      </c>
      <c r="I59" s="10">
        <f t="shared" si="8"/>
        <v>74.17</v>
      </c>
      <c r="J59" s="10">
        <f t="shared" si="8"/>
        <v>51.95</v>
      </c>
      <c r="K59" s="10">
        <f t="shared" si="8"/>
        <v>81.349999999999994</v>
      </c>
      <c r="L59" s="10">
        <f t="shared" si="8"/>
        <v>55.8</v>
      </c>
      <c r="M59" s="10">
        <f t="shared" si="8"/>
        <v>68.69</v>
      </c>
      <c r="N59" s="10">
        <f t="shared" si="8"/>
        <v>52.47</v>
      </c>
      <c r="O59" s="10">
        <f t="shared" si="8"/>
        <v>78.290000000000006</v>
      </c>
      <c r="P59" s="10">
        <f t="shared" si="8"/>
        <v>51.41</v>
      </c>
    </row>
    <row r="60" spans="1:18" ht="15" customHeight="1" x14ac:dyDescent="0.25">
      <c r="A60" s="4" t="s">
        <v>7</v>
      </c>
      <c r="B60" s="176" t="s">
        <v>62</v>
      </c>
      <c r="C60" s="176"/>
      <c r="D60" s="176"/>
      <c r="E60" s="176"/>
      <c r="F60" s="22">
        <v>2E-3</v>
      </c>
      <c r="G60" s="10">
        <f t="shared" si="8"/>
        <v>34.28</v>
      </c>
      <c r="H60" s="10">
        <f t="shared" si="8"/>
        <v>19.12</v>
      </c>
      <c r="I60" s="10">
        <f t="shared" si="8"/>
        <v>24.72</v>
      </c>
      <c r="J60" s="10">
        <f t="shared" si="8"/>
        <v>17.32</v>
      </c>
      <c r="K60" s="10">
        <f t="shared" si="8"/>
        <v>27.12</v>
      </c>
      <c r="L60" s="10">
        <f t="shared" si="8"/>
        <v>18.600000000000001</v>
      </c>
      <c r="M60" s="10">
        <f t="shared" si="8"/>
        <v>22.9</v>
      </c>
      <c r="N60" s="10">
        <f t="shared" si="8"/>
        <v>17.489999999999998</v>
      </c>
      <c r="O60" s="10">
        <f t="shared" si="8"/>
        <v>26.1</v>
      </c>
      <c r="P60" s="10">
        <f t="shared" si="8"/>
        <v>17.14</v>
      </c>
    </row>
    <row r="61" spans="1:18" ht="15" customHeight="1" x14ac:dyDescent="0.25">
      <c r="A61" s="4" t="s">
        <v>12</v>
      </c>
      <c r="B61" s="176" t="s">
        <v>63</v>
      </c>
      <c r="C61" s="176"/>
      <c r="D61" s="176"/>
      <c r="E61" s="176"/>
      <c r="F61" s="22">
        <v>0.08</v>
      </c>
      <c r="G61" s="10">
        <f t="shared" si="8"/>
        <v>1371.04</v>
      </c>
      <c r="H61" s="10">
        <f t="shared" si="8"/>
        <v>764.89</v>
      </c>
      <c r="I61" s="10">
        <f t="shared" si="8"/>
        <v>988.93</v>
      </c>
      <c r="J61" s="10">
        <f t="shared" si="8"/>
        <v>692.67</v>
      </c>
      <c r="K61" s="10">
        <f t="shared" si="8"/>
        <v>1084.6099999999999</v>
      </c>
      <c r="L61" s="10">
        <f t="shared" si="8"/>
        <v>744</v>
      </c>
      <c r="M61" s="10">
        <f t="shared" si="8"/>
        <v>915.85</v>
      </c>
      <c r="N61" s="10">
        <f t="shared" si="8"/>
        <v>699.6</v>
      </c>
      <c r="O61" s="10">
        <f t="shared" si="8"/>
        <v>1043.8599999999999</v>
      </c>
      <c r="P61" s="10">
        <f t="shared" si="8"/>
        <v>685.53</v>
      </c>
    </row>
    <row r="62" spans="1:18" ht="15" customHeight="1" x14ac:dyDescent="0.25">
      <c r="A62" s="182" t="s">
        <v>64</v>
      </c>
      <c r="B62" s="182"/>
      <c r="C62" s="182"/>
      <c r="D62" s="182"/>
      <c r="E62" s="182"/>
      <c r="F62" s="36">
        <f t="shared" ref="F62:P62" si="9">SUM(F54:F61)</f>
        <v>0.318</v>
      </c>
      <c r="G62" s="18">
        <f t="shared" si="9"/>
        <v>5449.8899999999994</v>
      </c>
      <c r="H62" s="18">
        <f t="shared" si="9"/>
        <v>3040.4399999999996</v>
      </c>
      <c r="I62" s="18">
        <f t="shared" si="9"/>
        <v>3930.9999999999995</v>
      </c>
      <c r="J62" s="18">
        <f t="shared" si="9"/>
        <v>2753.37</v>
      </c>
      <c r="K62" s="18">
        <f t="shared" si="9"/>
        <v>4311.34</v>
      </c>
      <c r="L62" s="18">
        <f t="shared" si="9"/>
        <v>2957.4</v>
      </c>
      <c r="M62" s="18">
        <f t="shared" si="9"/>
        <v>3640.5</v>
      </c>
      <c r="N62" s="18">
        <f t="shared" si="9"/>
        <v>2780.8999999999996</v>
      </c>
      <c r="O62" s="18">
        <f t="shared" si="9"/>
        <v>4149.3499999999995</v>
      </c>
      <c r="P62" s="18">
        <f t="shared" si="9"/>
        <v>2724.98</v>
      </c>
    </row>
    <row r="63" spans="1:18" ht="15" customHeight="1" x14ac:dyDescent="0.25">
      <c r="A63" s="276" t="s">
        <v>65</v>
      </c>
      <c r="B63" s="277"/>
      <c r="C63" s="277"/>
      <c r="D63" s="277"/>
      <c r="E63" s="277"/>
      <c r="F63" s="277"/>
      <c r="G63" s="277"/>
      <c r="H63" s="277"/>
      <c r="I63" s="277"/>
      <c r="J63" s="277"/>
      <c r="K63" s="277"/>
      <c r="L63" s="277"/>
      <c r="M63" s="277"/>
      <c r="N63" s="277"/>
      <c r="O63" s="277"/>
      <c r="Q63" s="48"/>
      <c r="R63" s="48"/>
    </row>
    <row r="64" spans="1:18" ht="15" customHeight="1" x14ac:dyDescent="0.25">
      <c r="A64" s="209"/>
      <c r="B64" s="210"/>
      <c r="C64" s="210"/>
      <c r="D64" s="210"/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Q64" s="48"/>
      <c r="R64" s="48"/>
    </row>
    <row r="65" spans="1:25" ht="15" customHeight="1" x14ac:dyDescent="0.25">
      <c r="A65" s="192" t="s">
        <v>66</v>
      </c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37" t="s">
        <v>67</v>
      </c>
      <c r="Q65" s="194" t="s">
        <v>67</v>
      </c>
      <c r="R65" s="194" t="s">
        <v>68</v>
      </c>
      <c r="S65" s="183" t="s">
        <v>69</v>
      </c>
      <c r="T65" s="185" t="s">
        <v>70</v>
      </c>
    </row>
    <row r="66" spans="1:25" ht="15" customHeight="1" x14ac:dyDescent="0.25">
      <c r="A66" s="4" t="s">
        <v>71</v>
      </c>
      <c r="B66" s="187" t="s">
        <v>72</v>
      </c>
      <c r="C66" s="188"/>
      <c r="D66" s="188"/>
      <c r="E66" s="188"/>
      <c r="F66" s="38"/>
      <c r="G66" s="8" t="s">
        <v>33</v>
      </c>
      <c r="H66" s="5" t="s">
        <v>33</v>
      </c>
      <c r="I66" s="5" t="s">
        <v>33</v>
      </c>
      <c r="J66" s="5" t="s">
        <v>33</v>
      </c>
      <c r="K66" s="5" t="s">
        <v>33</v>
      </c>
      <c r="L66" s="5" t="s">
        <v>33</v>
      </c>
      <c r="M66" s="5" t="s">
        <v>33</v>
      </c>
      <c r="N66" s="5" t="s">
        <v>33</v>
      </c>
      <c r="O66" s="5" t="s">
        <v>33</v>
      </c>
      <c r="P66" s="5" t="s">
        <v>33</v>
      </c>
      <c r="Q66" s="195"/>
      <c r="R66" s="194"/>
      <c r="S66" s="184"/>
      <c r="T66" s="186"/>
    </row>
    <row r="67" spans="1:25" s="122" customFormat="1" ht="15" customHeight="1" x14ac:dyDescent="0.25">
      <c r="A67" s="33" t="s">
        <v>1</v>
      </c>
      <c r="B67" s="39" t="s">
        <v>73</v>
      </c>
      <c r="C67" s="92">
        <v>0.06</v>
      </c>
      <c r="D67" s="11">
        <v>21</v>
      </c>
      <c r="E67" s="11">
        <v>2</v>
      </c>
      <c r="F67" s="123">
        <v>5.5</v>
      </c>
      <c r="G67" s="40">
        <f>IF(($R$67*$S$67*$T$67)-$Q$67*G33&lt;0,0,($R$67*$S$67*$T$67)-$Q$67*G33)</f>
        <v>0</v>
      </c>
      <c r="H67" s="40">
        <f t="shared" ref="H67:P67" si="10">IF(($R$67*$S$67*$T$67)-$Q$67*H33&lt;0,0,($R$67*$S$67*$T$67)-$Q$67*H33)</f>
        <v>0</v>
      </c>
      <c r="I67" s="40">
        <f t="shared" si="10"/>
        <v>0</v>
      </c>
      <c r="J67" s="40">
        <f t="shared" si="10"/>
        <v>0</v>
      </c>
      <c r="K67" s="40">
        <f t="shared" si="10"/>
        <v>0</v>
      </c>
      <c r="L67" s="40">
        <f t="shared" si="10"/>
        <v>0</v>
      </c>
      <c r="M67" s="40">
        <f t="shared" si="10"/>
        <v>0</v>
      </c>
      <c r="N67" s="40">
        <f t="shared" si="10"/>
        <v>0</v>
      </c>
      <c r="O67" s="40">
        <f t="shared" si="10"/>
        <v>0</v>
      </c>
      <c r="P67" s="40">
        <f t="shared" si="10"/>
        <v>0</v>
      </c>
      <c r="Q67" s="41">
        <v>0.06</v>
      </c>
      <c r="R67" s="42">
        <v>21</v>
      </c>
      <c r="S67" s="42">
        <v>2</v>
      </c>
      <c r="T67" s="43">
        <v>5.5</v>
      </c>
      <c r="U67" s="48"/>
    </row>
    <row r="68" spans="1:25" s="122" customFormat="1" ht="15" customHeight="1" x14ac:dyDescent="0.25">
      <c r="A68" s="33" t="s">
        <v>2</v>
      </c>
      <c r="B68" s="39" t="s">
        <v>74</v>
      </c>
      <c r="C68" s="44"/>
      <c r="D68" s="44">
        <v>21</v>
      </c>
      <c r="E68" s="45"/>
      <c r="F68" s="123">
        <v>39</v>
      </c>
      <c r="G68" s="40">
        <f>$D$68*$F$68</f>
        <v>819</v>
      </c>
      <c r="H68" s="40">
        <f t="shared" ref="H68:P68" si="11">$D$68*$F$68</f>
        <v>819</v>
      </c>
      <c r="I68" s="40">
        <f t="shared" si="11"/>
        <v>819</v>
      </c>
      <c r="J68" s="40">
        <f t="shared" si="11"/>
        <v>819</v>
      </c>
      <c r="K68" s="40">
        <f t="shared" si="11"/>
        <v>819</v>
      </c>
      <c r="L68" s="40">
        <f t="shared" si="11"/>
        <v>819</v>
      </c>
      <c r="M68" s="40">
        <f t="shared" si="11"/>
        <v>819</v>
      </c>
      <c r="N68" s="40">
        <f t="shared" si="11"/>
        <v>819</v>
      </c>
      <c r="O68" s="40">
        <f t="shared" si="11"/>
        <v>819</v>
      </c>
      <c r="P68" s="40">
        <f t="shared" si="11"/>
        <v>819</v>
      </c>
      <c r="Q68" s="114"/>
      <c r="R68" s="114"/>
      <c r="S68" s="114"/>
      <c r="T68" s="114"/>
      <c r="U68" s="114"/>
      <c r="V68" s="114"/>
      <c r="W68" s="114"/>
      <c r="X68" s="114"/>
      <c r="Y68" s="114"/>
    </row>
    <row r="69" spans="1:25" s="122" customFormat="1" ht="15" customHeight="1" x14ac:dyDescent="0.25">
      <c r="A69" s="11" t="s">
        <v>3</v>
      </c>
      <c r="B69" s="189" t="s">
        <v>75</v>
      </c>
      <c r="C69" s="190"/>
      <c r="D69" s="190"/>
      <c r="E69" s="191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14"/>
      <c r="R69" s="114"/>
      <c r="S69" s="114"/>
      <c r="T69" s="114"/>
      <c r="U69" s="114"/>
      <c r="V69" s="114"/>
      <c r="W69" s="114"/>
      <c r="X69" s="114"/>
      <c r="Y69" s="114"/>
    </row>
    <row r="70" spans="1:25" s="114" customFormat="1" ht="15" customHeight="1" x14ac:dyDescent="0.25">
      <c r="A70" s="11" t="s">
        <v>4</v>
      </c>
      <c r="B70" s="189" t="s">
        <v>76</v>
      </c>
      <c r="C70" s="190"/>
      <c r="D70" s="190"/>
      <c r="E70" s="191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</row>
    <row r="71" spans="1:25" s="114" customFormat="1" ht="15" customHeight="1" x14ac:dyDescent="0.25">
      <c r="A71" s="11" t="s">
        <v>5</v>
      </c>
      <c r="B71" s="189" t="s">
        <v>77</v>
      </c>
      <c r="C71" s="190"/>
      <c r="D71" s="190"/>
      <c r="E71" s="191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</row>
    <row r="72" spans="1:25" s="114" customFormat="1" ht="15" customHeight="1" x14ac:dyDescent="0.25">
      <c r="A72" s="11" t="s">
        <v>6</v>
      </c>
      <c r="B72" s="189" t="s">
        <v>78</v>
      </c>
      <c r="C72" s="190"/>
      <c r="D72" s="190"/>
      <c r="E72" s="191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</row>
    <row r="73" spans="1:25" s="114" customFormat="1" ht="15" customHeight="1" x14ac:dyDescent="0.25">
      <c r="A73" s="11" t="s">
        <v>7</v>
      </c>
      <c r="B73" s="189" t="s">
        <v>79</v>
      </c>
      <c r="C73" s="190"/>
      <c r="D73" s="190"/>
      <c r="E73" s="191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</row>
    <row r="74" spans="1:25" s="114" customFormat="1" ht="15" customHeight="1" x14ac:dyDescent="0.25">
      <c r="A74" s="198" t="s">
        <v>64</v>
      </c>
      <c r="B74" s="199"/>
      <c r="C74" s="199"/>
      <c r="D74" s="199"/>
      <c r="E74" s="200"/>
      <c r="F74" s="119"/>
      <c r="G74" s="46">
        <f t="shared" ref="G74:P74" si="12">SUM(G67:G73)</f>
        <v>819</v>
      </c>
      <c r="H74" s="46">
        <f t="shared" si="12"/>
        <v>819</v>
      </c>
      <c r="I74" s="46">
        <f t="shared" si="12"/>
        <v>819</v>
      </c>
      <c r="J74" s="46">
        <f t="shared" si="12"/>
        <v>819</v>
      </c>
      <c r="K74" s="46">
        <f t="shared" si="12"/>
        <v>819</v>
      </c>
      <c r="L74" s="46">
        <f t="shared" si="12"/>
        <v>819</v>
      </c>
      <c r="M74" s="46">
        <f t="shared" si="12"/>
        <v>819</v>
      </c>
      <c r="N74" s="46">
        <f t="shared" si="12"/>
        <v>819</v>
      </c>
      <c r="O74" s="46">
        <f t="shared" si="12"/>
        <v>819</v>
      </c>
      <c r="P74" s="46">
        <f t="shared" si="12"/>
        <v>819</v>
      </c>
    </row>
    <row r="75" spans="1:25" s="114" customFormat="1" ht="15" customHeight="1" x14ac:dyDescent="0.25">
      <c r="A75" s="176" t="s">
        <v>80</v>
      </c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</row>
    <row r="76" spans="1:25" s="114" customFormat="1" ht="15" customHeight="1" x14ac:dyDescent="0.25">
      <c r="A76" s="176" t="s">
        <v>81</v>
      </c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</row>
    <row r="77" spans="1:25" s="114" customFormat="1" ht="30" customHeight="1" x14ac:dyDescent="0.25">
      <c r="A77" s="176" t="s">
        <v>82</v>
      </c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</row>
    <row r="78" spans="1:25" s="114" customFormat="1" ht="15" customHeight="1" x14ac:dyDescent="0.25">
      <c r="A78" s="278"/>
      <c r="B78" s="278"/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8"/>
      <c r="N78" s="278"/>
      <c r="O78" s="278"/>
    </row>
    <row r="79" spans="1:25" s="114" customFormat="1" ht="15" customHeight="1" x14ac:dyDescent="0.25">
      <c r="A79" s="219" t="s">
        <v>83</v>
      </c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124"/>
    </row>
    <row r="80" spans="1:25" s="114" customFormat="1" ht="15" customHeight="1" x14ac:dyDescent="0.25">
      <c r="A80" s="4">
        <v>2</v>
      </c>
      <c r="B80" s="209" t="s">
        <v>84</v>
      </c>
      <c r="C80" s="210"/>
      <c r="D80" s="210"/>
      <c r="E80" s="211"/>
      <c r="F80" s="125"/>
      <c r="G80" s="8" t="s">
        <v>33</v>
      </c>
      <c r="H80" s="5" t="s">
        <v>33</v>
      </c>
      <c r="I80" s="5" t="s">
        <v>33</v>
      </c>
      <c r="J80" s="5" t="s">
        <v>33</v>
      </c>
      <c r="K80" s="5" t="s">
        <v>33</v>
      </c>
      <c r="L80" s="5" t="s">
        <v>33</v>
      </c>
      <c r="M80" s="5" t="s">
        <v>33</v>
      </c>
      <c r="N80" s="5" t="s">
        <v>33</v>
      </c>
      <c r="O80" s="5" t="s">
        <v>33</v>
      </c>
      <c r="P80" s="5" t="s">
        <v>33</v>
      </c>
    </row>
    <row r="81" spans="1:23" s="114" customFormat="1" ht="15" customHeight="1" x14ac:dyDescent="0.25">
      <c r="A81" s="4" t="s">
        <v>42</v>
      </c>
      <c r="B81" s="251" t="s">
        <v>85</v>
      </c>
      <c r="C81" s="252"/>
      <c r="D81" s="252"/>
      <c r="E81" s="253"/>
      <c r="F81" s="125"/>
      <c r="G81" s="10">
        <f>G47</f>
        <v>4614.7132502219993</v>
      </c>
      <c r="H81" s="10">
        <f t="shared" ref="H81:P81" si="13">H47</f>
        <v>2574.4904578140004</v>
      </c>
      <c r="I81" s="10">
        <f t="shared" si="13"/>
        <v>3328.593935373</v>
      </c>
      <c r="J81" s="10">
        <f t="shared" si="13"/>
        <v>2331.4116432352093</v>
      </c>
      <c r="K81" s="10">
        <f t="shared" si="13"/>
        <v>3650.6359202839999</v>
      </c>
      <c r="L81" s="10">
        <f t="shared" si="13"/>
        <v>2504.1868199999999</v>
      </c>
      <c r="M81" s="10">
        <f t="shared" si="13"/>
        <v>3082.6052409619997</v>
      </c>
      <c r="N81" s="10">
        <f t="shared" si="13"/>
        <v>2354.7386136519999</v>
      </c>
      <c r="O81" s="10">
        <f t="shared" si="13"/>
        <v>3513.4728403648278</v>
      </c>
      <c r="P81" s="10">
        <f t="shared" si="13"/>
        <v>2307.3838085564175</v>
      </c>
    </row>
    <row r="82" spans="1:23" s="114" customFormat="1" ht="15" customHeight="1" x14ac:dyDescent="0.25">
      <c r="A82" s="4" t="s">
        <v>54</v>
      </c>
      <c r="B82" s="251" t="s">
        <v>55</v>
      </c>
      <c r="C82" s="252"/>
      <c r="D82" s="252"/>
      <c r="E82" s="253"/>
      <c r="F82" s="125"/>
      <c r="G82" s="10">
        <f>G62</f>
        <v>5449.8899999999994</v>
      </c>
      <c r="H82" s="10">
        <f t="shared" ref="H82:P82" si="14">H62</f>
        <v>3040.4399999999996</v>
      </c>
      <c r="I82" s="10">
        <f t="shared" si="14"/>
        <v>3930.9999999999995</v>
      </c>
      <c r="J82" s="10">
        <f t="shared" si="14"/>
        <v>2753.37</v>
      </c>
      <c r="K82" s="10">
        <f t="shared" si="14"/>
        <v>4311.34</v>
      </c>
      <c r="L82" s="10">
        <f t="shared" si="14"/>
        <v>2957.4</v>
      </c>
      <c r="M82" s="10">
        <f t="shared" si="14"/>
        <v>3640.5</v>
      </c>
      <c r="N82" s="10">
        <f t="shared" si="14"/>
        <v>2780.8999999999996</v>
      </c>
      <c r="O82" s="10">
        <f t="shared" si="14"/>
        <v>4149.3499999999995</v>
      </c>
      <c r="P82" s="10">
        <f t="shared" si="14"/>
        <v>2724.98</v>
      </c>
    </row>
    <row r="83" spans="1:23" s="114" customFormat="1" ht="15" customHeight="1" x14ac:dyDescent="0.25">
      <c r="A83" s="4" t="s">
        <v>71</v>
      </c>
      <c r="B83" s="251" t="s">
        <v>72</v>
      </c>
      <c r="C83" s="252"/>
      <c r="D83" s="252"/>
      <c r="E83" s="253"/>
      <c r="F83" s="125"/>
      <c r="G83" s="10">
        <f t="shared" ref="G83:P83" si="15">G74</f>
        <v>819</v>
      </c>
      <c r="H83" s="10">
        <f t="shared" si="15"/>
        <v>819</v>
      </c>
      <c r="I83" s="10">
        <f t="shared" si="15"/>
        <v>819</v>
      </c>
      <c r="J83" s="10">
        <f t="shared" si="15"/>
        <v>819</v>
      </c>
      <c r="K83" s="10">
        <f t="shared" si="15"/>
        <v>819</v>
      </c>
      <c r="L83" s="10">
        <f t="shared" si="15"/>
        <v>819</v>
      </c>
      <c r="M83" s="10">
        <f t="shared" si="15"/>
        <v>819</v>
      </c>
      <c r="N83" s="10">
        <f t="shared" si="15"/>
        <v>819</v>
      </c>
      <c r="O83" s="10">
        <f t="shared" si="15"/>
        <v>819</v>
      </c>
      <c r="P83" s="10">
        <f t="shared" si="15"/>
        <v>819</v>
      </c>
    </row>
    <row r="84" spans="1:23" s="114" customFormat="1" ht="15" customHeight="1" x14ac:dyDescent="0.25">
      <c r="A84" s="198" t="s">
        <v>64</v>
      </c>
      <c r="B84" s="199"/>
      <c r="C84" s="199"/>
      <c r="D84" s="199"/>
      <c r="E84" s="200"/>
      <c r="F84" s="119"/>
      <c r="G84" s="18">
        <f t="shared" ref="G84:P84" si="16">SUM(G81:G83)</f>
        <v>10883.603250221999</v>
      </c>
      <c r="H84" s="18">
        <f t="shared" si="16"/>
        <v>6433.930457814</v>
      </c>
      <c r="I84" s="18">
        <f t="shared" si="16"/>
        <v>8078.5939353729991</v>
      </c>
      <c r="J84" s="18">
        <f t="shared" si="16"/>
        <v>5903.7816432352092</v>
      </c>
      <c r="K84" s="18">
        <f t="shared" si="16"/>
        <v>8780.9759202839996</v>
      </c>
      <c r="L84" s="18">
        <f t="shared" si="16"/>
        <v>6280.5868200000004</v>
      </c>
      <c r="M84" s="18">
        <f t="shared" si="16"/>
        <v>7542.1052409619997</v>
      </c>
      <c r="N84" s="18">
        <f t="shared" si="16"/>
        <v>5954.6386136519995</v>
      </c>
      <c r="O84" s="18">
        <f t="shared" si="16"/>
        <v>8481.8228403648282</v>
      </c>
      <c r="P84" s="18">
        <f t="shared" si="16"/>
        <v>5851.363808556418</v>
      </c>
    </row>
    <row r="85" spans="1:23" s="114" customFormat="1" ht="15" customHeight="1" x14ac:dyDescent="0.25">
      <c r="A85" s="177"/>
      <c r="B85" s="177"/>
      <c r="C85" s="177"/>
      <c r="D85" s="177"/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</row>
    <row r="86" spans="1:23" ht="15" customHeight="1" x14ac:dyDescent="0.25">
      <c r="A86" s="219" t="s">
        <v>86</v>
      </c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119"/>
    </row>
    <row r="87" spans="1:23" ht="15" customHeight="1" x14ac:dyDescent="0.25">
      <c r="A87" s="4">
        <v>3</v>
      </c>
      <c r="B87" s="177" t="s">
        <v>87</v>
      </c>
      <c r="C87" s="177"/>
      <c r="D87" s="177"/>
      <c r="E87" s="177"/>
      <c r="F87" s="21" t="s">
        <v>44</v>
      </c>
      <c r="G87" s="8" t="s">
        <v>33</v>
      </c>
      <c r="H87" s="5" t="s">
        <v>33</v>
      </c>
      <c r="I87" s="5" t="s">
        <v>33</v>
      </c>
      <c r="J87" s="5" t="s">
        <v>33</v>
      </c>
      <c r="K87" s="5" t="s">
        <v>33</v>
      </c>
      <c r="L87" s="5" t="s">
        <v>33</v>
      </c>
      <c r="M87" s="5" t="s">
        <v>33</v>
      </c>
      <c r="N87" s="5" t="s">
        <v>33</v>
      </c>
      <c r="O87" s="5" t="s">
        <v>33</v>
      </c>
      <c r="P87" s="5" t="s">
        <v>33</v>
      </c>
    </row>
    <row r="88" spans="1:23" s="126" customFormat="1" ht="15" customHeight="1" x14ac:dyDescent="0.25">
      <c r="A88" s="11" t="s">
        <v>1</v>
      </c>
      <c r="B88" s="201" t="s">
        <v>88</v>
      </c>
      <c r="C88" s="201"/>
      <c r="D88" s="201"/>
      <c r="E88" s="201"/>
      <c r="F88" s="32">
        <v>4.5999999999999999E-3</v>
      </c>
      <c r="G88" s="35">
        <f>ROUND($F$88*(G38),2)</f>
        <v>78.83</v>
      </c>
      <c r="H88" s="35">
        <f t="shared" ref="H88:P88" si="17">ROUND($F$88*(H38),2)</f>
        <v>43.98</v>
      </c>
      <c r="I88" s="35">
        <f t="shared" si="17"/>
        <v>56.86</v>
      </c>
      <c r="J88" s="35">
        <f t="shared" si="17"/>
        <v>39.83</v>
      </c>
      <c r="K88" s="35">
        <f t="shared" si="17"/>
        <v>62.37</v>
      </c>
      <c r="L88" s="35">
        <f t="shared" si="17"/>
        <v>42.78</v>
      </c>
      <c r="M88" s="35">
        <f t="shared" si="17"/>
        <v>52.66</v>
      </c>
      <c r="N88" s="35">
        <f t="shared" si="17"/>
        <v>40.229999999999997</v>
      </c>
      <c r="O88" s="35">
        <f t="shared" si="17"/>
        <v>60.02</v>
      </c>
      <c r="P88" s="35">
        <f t="shared" si="17"/>
        <v>39.42</v>
      </c>
      <c r="Q88" s="114"/>
      <c r="R88" s="114"/>
      <c r="S88" s="48"/>
      <c r="T88" s="48"/>
      <c r="U88" s="48"/>
      <c r="V88" s="48"/>
      <c r="W88" s="48"/>
    </row>
    <row r="89" spans="1:23" ht="15" customHeight="1" x14ac:dyDescent="0.25">
      <c r="A89" s="11" t="s">
        <v>2</v>
      </c>
      <c r="B89" s="201" t="s">
        <v>89</v>
      </c>
      <c r="C89" s="201"/>
      <c r="D89" s="201"/>
      <c r="E89" s="201"/>
      <c r="F89" s="32">
        <f>ROUND(F61*F88,4)</f>
        <v>4.0000000000000002E-4</v>
      </c>
      <c r="G89" s="35">
        <f>ROUND($F$89*(G38),2)</f>
        <v>6.86</v>
      </c>
      <c r="H89" s="35">
        <f t="shared" ref="H89:P89" si="18">ROUND($F$89*(H38),2)</f>
        <v>3.82</v>
      </c>
      <c r="I89" s="35">
        <f t="shared" si="18"/>
        <v>4.9400000000000004</v>
      </c>
      <c r="J89" s="35">
        <f t="shared" si="18"/>
        <v>3.46</v>
      </c>
      <c r="K89" s="35">
        <f t="shared" si="18"/>
        <v>5.42</v>
      </c>
      <c r="L89" s="35">
        <f t="shared" si="18"/>
        <v>3.72</v>
      </c>
      <c r="M89" s="35">
        <f t="shared" si="18"/>
        <v>4.58</v>
      </c>
      <c r="N89" s="35">
        <f t="shared" si="18"/>
        <v>3.5</v>
      </c>
      <c r="O89" s="35">
        <f t="shared" si="18"/>
        <v>5.22</v>
      </c>
      <c r="P89" s="35">
        <f t="shared" si="18"/>
        <v>3.43</v>
      </c>
    </row>
    <row r="90" spans="1:23" ht="15" customHeight="1" x14ac:dyDescent="0.25">
      <c r="A90" s="4" t="s">
        <v>3</v>
      </c>
      <c r="B90" s="176" t="s">
        <v>90</v>
      </c>
      <c r="C90" s="176"/>
      <c r="D90" s="176"/>
      <c r="E90" s="176"/>
      <c r="F90" s="15">
        <v>0.04</v>
      </c>
      <c r="G90" s="35">
        <f>ROUND($F$90*(G38),2)</f>
        <v>685.52</v>
      </c>
      <c r="H90" s="35">
        <f t="shared" ref="H90:P90" si="19">ROUND($F$90*(H38),2)</f>
        <v>382.44</v>
      </c>
      <c r="I90" s="35">
        <f t="shared" si="19"/>
        <v>494.47</v>
      </c>
      <c r="J90" s="35">
        <f t="shared" si="19"/>
        <v>346.33</v>
      </c>
      <c r="K90" s="35">
        <f t="shared" si="19"/>
        <v>542.30999999999995</v>
      </c>
      <c r="L90" s="35">
        <f t="shared" si="19"/>
        <v>372</v>
      </c>
      <c r="M90" s="35">
        <f t="shared" si="19"/>
        <v>457.93</v>
      </c>
      <c r="N90" s="35">
        <f t="shared" si="19"/>
        <v>349.8</v>
      </c>
      <c r="O90" s="35">
        <f t="shared" si="19"/>
        <v>521.92999999999995</v>
      </c>
      <c r="P90" s="35">
        <f t="shared" si="19"/>
        <v>342.77</v>
      </c>
    </row>
    <row r="91" spans="1:23" ht="15" customHeight="1" x14ac:dyDescent="0.25">
      <c r="A91" s="4" t="s">
        <v>4</v>
      </c>
      <c r="B91" s="176" t="s">
        <v>91</v>
      </c>
      <c r="C91" s="176"/>
      <c r="D91" s="176"/>
      <c r="E91" s="176"/>
      <c r="F91" s="15">
        <v>1.9400000000000001E-2</v>
      </c>
      <c r="G91" s="35">
        <f>ROUND($F$91*(G38),2)</f>
        <v>332.48</v>
      </c>
      <c r="H91" s="35">
        <f t="shared" ref="H91:P91" si="20">ROUND($F$91*(H38),2)</f>
        <v>185.49</v>
      </c>
      <c r="I91" s="35">
        <f t="shared" si="20"/>
        <v>239.82</v>
      </c>
      <c r="J91" s="35">
        <f t="shared" si="20"/>
        <v>167.97</v>
      </c>
      <c r="K91" s="35">
        <f t="shared" si="20"/>
        <v>263.02</v>
      </c>
      <c r="L91" s="35">
        <f t="shared" si="20"/>
        <v>180.42</v>
      </c>
      <c r="M91" s="35">
        <f t="shared" si="20"/>
        <v>222.09</v>
      </c>
      <c r="N91" s="35">
        <f t="shared" si="20"/>
        <v>169.65</v>
      </c>
      <c r="O91" s="35">
        <f t="shared" si="20"/>
        <v>253.14</v>
      </c>
      <c r="P91" s="35">
        <f t="shared" si="20"/>
        <v>166.24</v>
      </c>
    </row>
    <row r="92" spans="1:23" ht="15" customHeight="1" x14ac:dyDescent="0.25">
      <c r="A92" s="3" t="s">
        <v>5</v>
      </c>
      <c r="B92" s="178" t="s">
        <v>92</v>
      </c>
      <c r="C92" s="178"/>
      <c r="D92" s="178"/>
      <c r="E92" s="178"/>
      <c r="F92" s="15">
        <f>ROUND(F62*F91,4)</f>
        <v>6.1999999999999998E-3</v>
      </c>
      <c r="G92" s="35">
        <f>ROUND($F$92*(G38),2)</f>
        <v>106.26</v>
      </c>
      <c r="H92" s="35">
        <f t="shared" ref="H92:P92" si="21">ROUND($F$92*(H38),2)</f>
        <v>59.28</v>
      </c>
      <c r="I92" s="35">
        <f t="shared" si="21"/>
        <v>76.64</v>
      </c>
      <c r="J92" s="35">
        <f t="shared" si="21"/>
        <v>53.68</v>
      </c>
      <c r="K92" s="35">
        <f t="shared" si="21"/>
        <v>84.06</v>
      </c>
      <c r="L92" s="35">
        <f t="shared" si="21"/>
        <v>57.66</v>
      </c>
      <c r="M92" s="35">
        <f t="shared" si="21"/>
        <v>70.98</v>
      </c>
      <c r="N92" s="35">
        <f t="shared" si="21"/>
        <v>54.22</v>
      </c>
      <c r="O92" s="35">
        <f t="shared" si="21"/>
        <v>80.900000000000006</v>
      </c>
      <c r="P92" s="35">
        <f t="shared" si="21"/>
        <v>53.13</v>
      </c>
    </row>
    <row r="93" spans="1:23" ht="15" customHeight="1" x14ac:dyDescent="0.25">
      <c r="A93" s="4" t="s">
        <v>6</v>
      </c>
      <c r="B93" s="176" t="s">
        <v>93</v>
      </c>
      <c r="C93" s="176"/>
      <c r="D93" s="176"/>
      <c r="E93" s="176"/>
      <c r="F93" s="15">
        <v>0</v>
      </c>
      <c r="G93" s="35">
        <f>ROUND($F$93*(G38),2)</f>
        <v>0</v>
      </c>
      <c r="H93" s="35">
        <f t="shared" ref="H93:P93" si="22">ROUND($F$93*(H38),2)</f>
        <v>0</v>
      </c>
      <c r="I93" s="35">
        <f t="shared" si="22"/>
        <v>0</v>
      </c>
      <c r="J93" s="35">
        <f t="shared" si="22"/>
        <v>0</v>
      </c>
      <c r="K93" s="35">
        <f t="shared" si="22"/>
        <v>0</v>
      </c>
      <c r="L93" s="35">
        <f t="shared" si="22"/>
        <v>0</v>
      </c>
      <c r="M93" s="35">
        <f t="shared" si="22"/>
        <v>0</v>
      </c>
      <c r="N93" s="35">
        <f t="shared" si="22"/>
        <v>0</v>
      </c>
      <c r="O93" s="35">
        <f t="shared" si="22"/>
        <v>0</v>
      </c>
      <c r="P93" s="35">
        <f t="shared" si="22"/>
        <v>0</v>
      </c>
    </row>
    <row r="94" spans="1:23" ht="15" customHeight="1" x14ac:dyDescent="0.25">
      <c r="A94" s="182" t="s">
        <v>64</v>
      </c>
      <c r="B94" s="182"/>
      <c r="C94" s="182"/>
      <c r="D94" s="182"/>
      <c r="E94" s="182"/>
      <c r="F94" s="36">
        <f t="shared" ref="F94" si="23">SUM(F88:F93)</f>
        <v>7.0599999999999996E-2</v>
      </c>
      <c r="G94" s="18">
        <f>SUM(G88:G93)</f>
        <v>1209.95</v>
      </c>
      <c r="H94" s="18">
        <f t="shared" ref="H94:P94" si="24">SUM(H88:H93)</f>
        <v>675.01</v>
      </c>
      <c r="I94" s="18">
        <f t="shared" si="24"/>
        <v>872.7299999999999</v>
      </c>
      <c r="J94" s="18">
        <f t="shared" si="24"/>
        <v>611.27</v>
      </c>
      <c r="K94" s="18">
        <f t="shared" si="24"/>
        <v>957.17999999999984</v>
      </c>
      <c r="L94" s="18">
        <f t="shared" si="24"/>
        <v>656.57999999999993</v>
      </c>
      <c r="M94" s="18">
        <f t="shared" si="24"/>
        <v>808.24</v>
      </c>
      <c r="N94" s="18">
        <f t="shared" si="24"/>
        <v>617.40000000000009</v>
      </c>
      <c r="O94" s="18">
        <f t="shared" si="24"/>
        <v>921.20999999999992</v>
      </c>
      <c r="P94" s="18">
        <f t="shared" si="24"/>
        <v>604.99</v>
      </c>
    </row>
    <row r="95" spans="1:23" ht="30" customHeight="1" x14ac:dyDescent="0.25">
      <c r="A95" s="178" t="s">
        <v>94</v>
      </c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</row>
    <row r="96" spans="1:23" ht="15" customHeight="1" x14ac:dyDescent="0.25">
      <c r="A96" s="208" t="s">
        <v>95</v>
      </c>
      <c r="B96" s="208"/>
      <c r="C96" s="208"/>
      <c r="D96" s="208"/>
      <c r="E96" s="208"/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</row>
    <row r="97" spans="1:22" ht="15" customHeight="1" x14ac:dyDescent="0.25">
      <c r="A97" s="177"/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</row>
    <row r="98" spans="1:22" ht="15" customHeight="1" x14ac:dyDescent="0.25">
      <c r="A98" s="219" t="s">
        <v>96</v>
      </c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119"/>
    </row>
    <row r="99" spans="1:22" ht="15" customHeight="1" x14ac:dyDescent="0.25">
      <c r="A99" s="192" t="s">
        <v>97</v>
      </c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27"/>
      <c r="S99" s="128"/>
      <c r="U99" s="128"/>
      <c r="V99" s="128"/>
    </row>
    <row r="100" spans="1:22" ht="15" customHeight="1" x14ac:dyDescent="0.25">
      <c r="A100" s="51" t="s">
        <v>98</v>
      </c>
      <c r="B100" s="209" t="s">
        <v>99</v>
      </c>
      <c r="C100" s="210"/>
      <c r="D100" s="210"/>
      <c r="E100" s="211"/>
      <c r="F100" s="52" t="s">
        <v>44</v>
      </c>
      <c r="G100" s="8" t="s">
        <v>33</v>
      </c>
      <c r="H100" s="5" t="s">
        <v>33</v>
      </c>
      <c r="I100" s="5" t="s">
        <v>33</v>
      </c>
      <c r="J100" s="5" t="s">
        <v>33</v>
      </c>
      <c r="K100" s="5" t="s">
        <v>33</v>
      </c>
      <c r="L100" s="5" t="s">
        <v>33</v>
      </c>
      <c r="M100" s="5" t="s">
        <v>33</v>
      </c>
      <c r="N100" s="5" t="s">
        <v>33</v>
      </c>
      <c r="O100" s="5" t="s">
        <v>33</v>
      </c>
      <c r="P100" s="5" t="s">
        <v>33</v>
      </c>
      <c r="S100" s="128"/>
      <c r="T100" s="128"/>
      <c r="U100" s="128"/>
      <c r="V100" s="128"/>
    </row>
    <row r="101" spans="1:22" s="122" customFormat="1" ht="15" customHeight="1" x14ac:dyDescent="0.25">
      <c r="A101" s="11" t="s">
        <v>1</v>
      </c>
      <c r="B101" s="202" t="s">
        <v>100</v>
      </c>
      <c r="C101" s="203"/>
      <c r="D101" s="203"/>
      <c r="E101" s="204"/>
      <c r="F101" s="53">
        <v>0</v>
      </c>
      <c r="G101" s="35">
        <f>ROUND($F$101*G38,2)</f>
        <v>0</v>
      </c>
      <c r="H101" s="35">
        <f t="shared" ref="H101:P101" si="25">ROUND($F$101*H38,2)</f>
        <v>0</v>
      </c>
      <c r="I101" s="35">
        <f t="shared" si="25"/>
        <v>0</v>
      </c>
      <c r="J101" s="35">
        <f t="shared" si="25"/>
        <v>0</v>
      </c>
      <c r="K101" s="35">
        <f t="shared" si="25"/>
        <v>0</v>
      </c>
      <c r="L101" s="35">
        <f t="shared" si="25"/>
        <v>0</v>
      </c>
      <c r="M101" s="35">
        <f t="shared" si="25"/>
        <v>0</v>
      </c>
      <c r="N101" s="35">
        <f t="shared" si="25"/>
        <v>0</v>
      </c>
      <c r="O101" s="35">
        <f t="shared" si="25"/>
        <v>0</v>
      </c>
      <c r="P101" s="35">
        <f t="shared" si="25"/>
        <v>0</v>
      </c>
      <c r="Q101" s="114"/>
      <c r="R101" s="114"/>
      <c r="S101" s="128"/>
      <c r="T101" s="128"/>
      <c r="U101" s="128"/>
      <c r="V101" s="128"/>
    </row>
    <row r="102" spans="1:22" s="122" customFormat="1" ht="15" customHeight="1" x14ac:dyDescent="0.25">
      <c r="A102" s="11" t="s">
        <v>2</v>
      </c>
      <c r="B102" s="202" t="s">
        <v>101</v>
      </c>
      <c r="C102" s="203"/>
      <c r="D102" s="203"/>
      <c r="E102" s="204"/>
      <c r="F102" s="53">
        <v>2.8E-3</v>
      </c>
      <c r="G102" s="35">
        <f>ROUND($F$102*G38,2)</f>
        <v>47.99</v>
      </c>
      <c r="H102" s="35">
        <f t="shared" ref="H102:P102" si="26">ROUND($F$102*H38,2)</f>
        <v>26.77</v>
      </c>
      <c r="I102" s="35">
        <f t="shared" si="26"/>
        <v>34.61</v>
      </c>
      <c r="J102" s="35">
        <f t="shared" si="26"/>
        <v>24.24</v>
      </c>
      <c r="K102" s="35">
        <f t="shared" si="26"/>
        <v>37.96</v>
      </c>
      <c r="L102" s="35">
        <f t="shared" si="26"/>
        <v>26.04</v>
      </c>
      <c r="M102" s="35">
        <f t="shared" si="26"/>
        <v>32.049999999999997</v>
      </c>
      <c r="N102" s="35">
        <f t="shared" si="26"/>
        <v>24.49</v>
      </c>
      <c r="O102" s="35">
        <f t="shared" si="26"/>
        <v>36.54</v>
      </c>
      <c r="P102" s="35">
        <f t="shared" si="26"/>
        <v>23.99</v>
      </c>
      <c r="Q102" s="114"/>
      <c r="R102" s="114"/>
      <c r="S102" s="128"/>
      <c r="T102" s="128"/>
      <c r="U102" s="128"/>
      <c r="V102" s="128"/>
    </row>
    <row r="103" spans="1:22" s="122" customFormat="1" ht="15" customHeight="1" x14ac:dyDescent="0.25">
      <c r="A103" s="11" t="s">
        <v>3</v>
      </c>
      <c r="B103" s="202" t="s">
        <v>102</v>
      </c>
      <c r="C103" s="203"/>
      <c r="D103" s="203"/>
      <c r="E103" s="204"/>
      <c r="F103" s="53">
        <f>(0.29+0.02)/100</f>
        <v>3.0999999999999999E-3</v>
      </c>
      <c r="G103" s="35">
        <f>ROUND($F$103*G38,2)</f>
        <v>53.13</v>
      </c>
      <c r="H103" s="35">
        <f t="shared" ref="H103:P103" si="27">ROUND($F$103*H38,2)</f>
        <v>29.64</v>
      </c>
      <c r="I103" s="35">
        <f t="shared" si="27"/>
        <v>38.32</v>
      </c>
      <c r="J103" s="35">
        <f t="shared" si="27"/>
        <v>26.84</v>
      </c>
      <c r="K103" s="35">
        <f t="shared" si="27"/>
        <v>42.03</v>
      </c>
      <c r="L103" s="35">
        <f t="shared" si="27"/>
        <v>28.83</v>
      </c>
      <c r="M103" s="35">
        <f t="shared" si="27"/>
        <v>35.49</v>
      </c>
      <c r="N103" s="35">
        <f t="shared" si="27"/>
        <v>27.11</v>
      </c>
      <c r="O103" s="35">
        <f t="shared" si="27"/>
        <v>40.450000000000003</v>
      </c>
      <c r="P103" s="35">
        <f t="shared" si="27"/>
        <v>26.56</v>
      </c>
      <c r="Q103" s="114"/>
      <c r="R103" s="114"/>
      <c r="S103" s="128"/>
      <c r="T103" s="128"/>
      <c r="U103" s="128"/>
      <c r="V103" s="128"/>
    </row>
    <row r="104" spans="1:22" s="122" customFormat="1" ht="15" customHeight="1" x14ac:dyDescent="0.25">
      <c r="A104" s="11" t="s">
        <v>4</v>
      </c>
      <c r="B104" s="202" t="s">
        <v>103</v>
      </c>
      <c r="C104" s="203"/>
      <c r="D104" s="203"/>
      <c r="E104" s="204"/>
      <c r="F104" s="53">
        <v>6.9999999999999999E-4</v>
      </c>
      <c r="G104" s="35">
        <f>ROUND($F$104*G38,2)</f>
        <v>12</v>
      </c>
      <c r="H104" s="35">
        <f t="shared" ref="H104:P104" si="28">ROUND($F$104*H38,2)</f>
        <v>6.69</v>
      </c>
      <c r="I104" s="35">
        <f t="shared" si="28"/>
        <v>8.65</v>
      </c>
      <c r="J104" s="35">
        <f t="shared" si="28"/>
        <v>6.06</v>
      </c>
      <c r="K104" s="35">
        <f t="shared" si="28"/>
        <v>9.49</v>
      </c>
      <c r="L104" s="35">
        <f t="shared" si="28"/>
        <v>6.51</v>
      </c>
      <c r="M104" s="35">
        <f t="shared" si="28"/>
        <v>8.01</v>
      </c>
      <c r="N104" s="35">
        <f t="shared" si="28"/>
        <v>6.12</v>
      </c>
      <c r="O104" s="35">
        <f t="shared" si="28"/>
        <v>9.1300000000000008</v>
      </c>
      <c r="P104" s="35">
        <f t="shared" si="28"/>
        <v>6</v>
      </c>
      <c r="Q104" s="114"/>
      <c r="R104" s="114"/>
      <c r="S104" s="128"/>
      <c r="T104" s="128"/>
      <c r="U104" s="128"/>
      <c r="V104" s="128"/>
    </row>
    <row r="105" spans="1:22" s="122" customFormat="1" ht="15" customHeight="1" x14ac:dyDescent="0.25">
      <c r="A105" s="11" t="s">
        <v>5</v>
      </c>
      <c r="B105" s="202" t="s">
        <v>104</v>
      </c>
      <c r="C105" s="203"/>
      <c r="D105" s="203"/>
      <c r="E105" s="204"/>
      <c r="F105" s="53">
        <v>1.3899999999999999E-2</v>
      </c>
      <c r="G105" s="35">
        <f>ROUND($F$105*G38,2)</f>
        <v>238.22</v>
      </c>
      <c r="H105" s="35">
        <f t="shared" ref="H105:P105" si="29">ROUND($F$105*H38,2)</f>
        <v>132.9</v>
      </c>
      <c r="I105" s="35">
        <f t="shared" si="29"/>
        <v>171.83</v>
      </c>
      <c r="J105" s="35">
        <f t="shared" si="29"/>
        <v>120.35</v>
      </c>
      <c r="K105" s="35">
        <f t="shared" si="29"/>
        <v>188.45</v>
      </c>
      <c r="L105" s="35">
        <f t="shared" si="29"/>
        <v>129.27000000000001</v>
      </c>
      <c r="M105" s="35">
        <f t="shared" si="29"/>
        <v>159.13</v>
      </c>
      <c r="N105" s="35">
        <f t="shared" si="29"/>
        <v>121.56</v>
      </c>
      <c r="O105" s="35">
        <f t="shared" si="29"/>
        <v>181.37</v>
      </c>
      <c r="P105" s="35">
        <f t="shared" si="29"/>
        <v>119.11</v>
      </c>
      <c r="Q105" s="114"/>
      <c r="R105" s="114"/>
      <c r="S105" s="128"/>
      <c r="T105" s="128"/>
      <c r="U105" s="128"/>
      <c r="V105" s="128"/>
    </row>
    <row r="106" spans="1:22" s="122" customFormat="1" ht="15" customHeight="1" x14ac:dyDescent="0.25">
      <c r="A106" s="11" t="s">
        <v>6</v>
      </c>
      <c r="B106" s="202" t="s">
        <v>105</v>
      </c>
      <c r="C106" s="203"/>
      <c r="D106" s="203"/>
      <c r="E106" s="204"/>
      <c r="F106" s="53">
        <v>0</v>
      </c>
      <c r="G106" s="35">
        <f>ROUND($F$106*G38,2)</f>
        <v>0</v>
      </c>
      <c r="H106" s="35">
        <f t="shared" ref="H106:P106" si="30">ROUND($F$106*H38,2)</f>
        <v>0</v>
      </c>
      <c r="I106" s="35">
        <f t="shared" si="30"/>
        <v>0</v>
      </c>
      <c r="J106" s="35">
        <f t="shared" si="30"/>
        <v>0</v>
      </c>
      <c r="K106" s="35">
        <f t="shared" si="30"/>
        <v>0</v>
      </c>
      <c r="L106" s="35">
        <f t="shared" si="30"/>
        <v>0</v>
      </c>
      <c r="M106" s="35">
        <f t="shared" si="30"/>
        <v>0</v>
      </c>
      <c r="N106" s="35">
        <f t="shared" si="30"/>
        <v>0</v>
      </c>
      <c r="O106" s="35">
        <f t="shared" si="30"/>
        <v>0</v>
      </c>
      <c r="P106" s="35">
        <f t="shared" si="30"/>
        <v>0</v>
      </c>
      <c r="Q106" s="114"/>
      <c r="R106" s="114"/>
      <c r="S106" s="128"/>
      <c r="T106" s="128"/>
      <c r="U106" s="128"/>
      <c r="V106" s="128"/>
    </row>
    <row r="107" spans="1:22" s="122" customFormat="1" ht="15" customHeight="1" x14ac:dyDescent="0.25">
      <c r="A107" s="205" t="s">
        <v>64</v>
      </c>
      <c r="B107" s="206"/>
      <c r="C107" s="206"/>
      <c r="D107" s="206"/>
      <c r="E107" s="207"/>
      <c r="F107" s="54">
        <f t="shared" ref="F107" si="31">SUM(F101:F106)</f>
        <v>2.0499999999999997E-2</v>
      </c>
      <c r="G107" s="55">
        <f>SUM(G101:G106)</f>
        <v>351.34000000000003</v>
      </c>
      <c r="H107" s="55">
        <f t="shared" ref="H107:P107" si="32">SUM(H101:H106)</f>
        <v>196</v>
      </c>
      <c r="I107" s="55">
        <f t="shared" si="32"/>
        <v>253.41000000000003</v>
      </c>
      <c r="J107" s="55">
        <f t="shared" si="32"/>
        <v>177.49</v>
      </c>
      <c r="K107" s="55">
        <f t="shared" si="32"/>
        <v>277.93</v>
      </c>
      <c r="L107" s="55">
        <f t="shared" si="32"/>
        <v>190.65</v>
      </c>
      <c r="M107" s="55">
        <f t="shared" si="32"/>
        <v>234.68</v>
      </c>
      <c r="N107" s="55">
        <f t="shared" si="32"/>
        <v>179.28</v>
      </c>
      <c r="O107" s="55">
        <f t="shared" si="32"/>
        <v>267.49</v>
      </c>
      <c r="P107" s="55">
        <f t="shared" si="32"/>
        <v>175.66</v>
      </c>
      <c r="Q107" s="114"/>
      <c r="R107" s="114"/>
      <c r="S107" s="128"/>
      <c r="T107" s="128"/>
      <c r="U107" s="128"/>
      <c r="V107" s="128"/>
    </row>
    <row r="108" spans="1:22" s="122" customFormat="1" ht="15" customHeight="1" x14ac:dyDescent="0.25">
      <c r="A108" s="286" t="s">
        <v>106</v>
      </c>
      <c r="B108" s="287"/>
      <c r="C108" s="287"/>
      <c r="D108" s="287"/>
      <c r="E108" s="287"/>
      <c r="F108" s="287"/>
      <c r="G108" s="287"/>
      <c r="H108" s="287"/>
      <c r="I108" s="287"/>
      <c r="J108" s="287"/>
      <c r="K108" s="287"/>
      <c r="L108" s="287"/>
      <c r="M108" s="287"/>
      <c r="N108" s="287"/>
      <c r="O108" s="287"/>
      <c r="P108" s="287"/>
      <c r="Q108" s="114"/>
      <c r="R108" s="114"/>
      <c r="S108" s="129"/>
      <c r="T108" s="129"/>
      <c r="U108" s="129"/>
      <c r="V108" s="129"/>
    </row>
    <row r="109" spans="1:22" s="122" customFormat="1" ht="15" customHeight="1" x14ac:dyDescent="0.25">
      <c r="A109" s="284" t="s">
        <v>107</v>
      </c>
      <c r="B109" s="285"/>
      <c r="C109" s="285"/>
      <c r="D109" s="285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285"/>
      <c r="Q109" s="114"/>
      <c r="R109" s="114"/>
      <c r="S109" s="129"/>
      <c r="T109" s="129"/>
      <c r="U109" s="129"/>
      <c r="V109" s="129"/>
    </row>
    <row r="110" spans="1:22" s="122" customFormat="1" ht="15" customHeight="1" x14ac:dyDescent="0.25">
      <c r="A110" s="284" t="s">
        <v>108</v>
      </c>
      <c r="B110" s="285"/>
      <c r="C110" s="285"/>
      <c r="D110" s="285"/>
      <c r="E110" s="285"/>
      <c r="F110" s="285"/>
      <c r="G110" s="285"/>
      <c r="H110" s="285"/>
      <c r="I110" s="285"/>
      <c r="J110" s="285"/>
      <c r="K110" s="285"/>
      <c r="L110" s="285"/>
      <c r="M110" s="285"/>
      <c r="N110" s="285"/>
      <c r="O110" s="285"/>
      <c r="P110" s="285"/>
      <c r="Q110" s="114"/>
      <c r="R110" s="114"/>
      <c r="S110" s="129"/>
      <c r="T110" s="129"/>
      <c r="U110" s="129"/>
      <c r="V110" s="129"/>
    </row>
    <row r="111" spans="1:22" ht="15" customHeight="1" x14ac:dyDescent="0.25">
      <c r="A111" s="196"/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</row>
    <row r="112" spans="1:22" ht="15" customHeight="1" x14ac:dyDescent="0.25">
      <c r="A112" s="219" t="s">
        <v>109</v>
      </c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  <c r="L112" s="219"/>
      <c r="M112" s="219"/>
      <c r="N112" s="219"/>
      <c r="O112" s="219"/>
      <c r="P112" s="127"/>
      <c r="S112" s="128"/>
      <c r="T112" s="128"/>
      <c r="U112" s="128"/>
      <c r="V112" s="128"/>
    </row>
    <row r="113" spans="1:23" ht="15" customHeight="1" x14ac:dyDescent="0.25">
      <c r="A113" s="4" t="s">
        <v>110</v>
      </c>
      <c r="B113" s="177" t="s">
        <v>111</v>
      </c>
      <c r="C113" s="177"/>
      <c r="D113" s="177"/>
      <c r="E113" s="177"/>
      <c r="F113" s="21" t="s">
        <v>44</v>
      </c>
      <c r="G113" s="8" t="s">
        <v>33</v>
      </c>
      <c r="H113" s="5" t="s">
        <v>33</v>
      </c>
      <c r="I113" s="5" t="s">
        <v>33</v>
      </c>
      <c r="J113" s="5" t="s">
        <v>33</v>
      </c>
      <c r="K113" s="5" t="s">
        <v>33</v>
      </c>
      <c r="L113" s="5" t="s">
        <v>33</v>
      </c>
      <c r="M113" s="5" t="s">
        <v>33</v>
      </c>
      <c r="N113" s="5" t="s">
        <v>33</v>
      </c>
      <c r="O113" s="5" t="s">
        <v>33</v>
      </c>
      <c r="P113" s="5" t="s">
        <v>33</v>
      </c>
      <c r="S113" s="128"/>
      <c r="T113" s="128"/>
      <c r="U113" s="128"/>
      <c r="V113" s="128"/>
    </row>
    <row r="114" spans="1:23" ht="15" customHeight="1" x14ac:dyDescent="0.25">
      <c r="A114" s="4" t="s">
        <v>1</v>
      </c>
      <c r="B114" s="176" t="s">
        <v>112</v>
      </c>
      <c r="C114" s="176"/>
      <c r="D114" s="176"/>
      <c r="E114" s="176"/>
      <c r="F114" s="14">
        <v>0</v>
      </c>
      <c r="G114" s="35">
        <v>0</v>
      </c>
      <c r="H114" s="57">
        <v>0</v>
      </c>
      <c r="I114" s="57">
        <v>0</v>
      </c>
      <c r="J114" s="57">
        <v>0</v>
      </c>
      <c r="K114" s="57">
        <v>0</v>
      </c>
      <c r="L114" s="57">
        <v>0</v>
      </c>
      <c r="M114" s="57">
        <v>0</v>
      </c>
      <c r="N114" s="57">
        <v>0</v>
      </c>
      <c r="O114" s="57">
        <v>0</v>
      </c>
      <c r="P114" s="57">
        <v>0</v>
      </c>
      <c r="S114" s="128"/>
      <c r="T114" s="128"/>
      <c r="U114" s="128"/>
      <c r="V114" s="128"/>
    </row>
    <row r="115" spans="1:23" ht="15" customHeight="1" x14ac:dyDescent="0.25">
      <c r="A115" s="218" t="s">
        <v>64</v>
      </c>
      <c r="B115" s="218"/>
      <c r="C115" s="218"/>
      <c r="D115" s="218"/>
      <c r="E115" s="218"/>
      <c r="F115" s="127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S115" s="128"/>
      <c r="T115" s="128"/>
      <c r="U115" s="128"/>
      <c r="V115" s="128"/>
    </row>
    <row r="116" spans="1:23" ht="15" customHeight="1" x14ac:dyDescent="0.25">
      <c r="A116" s="296" t="s">
        <v>113</v>
      </c>
      <c r="B116" s="297"/>
      <c r="C116" s="297"/>
      <c r="D116" s="297"/>
      <c r="E116" s="297"/>
      <c r="F116" s="297"/>
      <c r="G116" s="297"/>
      <c r="H116" s="297"/>
      <c r="I116" s="297"/>
      <c r="J116" s="297"/>
      <c r="K116" s="297"/>
      <c r="L116" s="297"/>
      <c r="M116" s="297"/>
      <c r="N116" s="297"/>
      <c r="O116" s="297"/>
      <c r="P116" s="297"/>
      <c r="S116" s="129"/>
      <c r="T116" s="129"/>
      <c r="U116" s="129"/>
      <c r="V116" s="129"/>
    </row>
    <row r="117" spans="1:23" ht="15" customHeight="1" x14ac:dyDescent="0.25">
      <c r="A117" s="279"/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</row>
    <row r="118" spans="1:23" ht="15" customHeight="1" x14ac:dyDescent="0.25">
      <c r="A118" s="219" t="s">
        <v>114</v>
      </c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119"/>
    </row>
    <row r="119" spans="1:23" ht="15" customHeight="1" x14ac:dyDescent="0.25">
      <c r="A119" s="4">
        <v>4</v>
      </c>
      <c r="B119" s="177" t="s">
        <v>115</v>
      </c>
      <c r="C119" s="177"/>
      <c r="D119" s="177"/>
      <c r="E119" s="177"/>
      <c r="F119" s="21" t="s">
        <v>44</v>
      </c>
      <c r="G119" s="8" t="s">
        <v>33</v>
      </c>
      <c r="H119" s="5" t="s">
        <v>33</v>
      </c>
      <c r="I119" s="5" t="s">
        <v>33</v>
      </c>
      <c r="J119" s="5" t="s">
        <v>33</v>
      </c>
      <c r="K119" s="5" t="s">
        <v>33</v>
      </c>
      <c r="L119" s="5" t="s">
        <v>33</v>
      </c>
      <c r="M119" s="5" t="s">
        <v>33</v>
      </c>
      <c r="N119" s="5" t="s">
        <v>33</v>
      </c>
      <c r="O119" s="5" t="s">
        <v>33</v>
      </c>
      <c r="P119" s="5" t="s">
        <v>33</v>
      </c>
    </row>
    <row r="120" spans="1:23" ht="15" customHeight="1" x14ac:dyDescent="0.25">
      <c r="A120" s="4" t="s">
        <v>98</v>
      </c>
      <c r="B120" s="176" t="s">
        <v>99</v>
      </c>
      <c r="C120" s="176"/>
      <c r="D120" s="176"/>
      <c r="E120" s="176"/>
      <c r="F120" s="60">
        <f>F107</f>
        <v>2.0499999999999997E-2</v>
      </c>
      <c r="G120" s="61">
        <f t="shared" ref="G120:P120" si="33">G107</f>
        <v>351.34000000000003</v>
      </c>
      <c r="H120" s="61">
        <f t="shared" si="33"/>
        <v>196</v>
      </c>
      <c r="I120" s="61">
        <f t="shared" si="33"/>
        <v>253.41000000000003</v>
      </c>
      <c r="J120" s="61">
        <f t="shared" si="33"/>
        <v>177.49</v>
      </c>
      <c r="K120" s="61">
        <f t="shared" si="33"/>
        <v>277.93</v>
      </c>
      <c r="L120" s="61">
        <f t="shared" si="33"/>
        <v>190.65</v>
      </c>
      <c r="M120" s="61">
        <f t="shared" si="33"/>
        <v>234.68</v>
      </c>
      <c r="N120" s="61">
        <f t="shared" si="33"/>
        <v>179.28</v>
      </c>
      <c r="O120" s="61">
        <f t="shared" si="33"/>
        <v>267.49</v>
      </c>
      <c r="P120" s="61">
        <f t="shared" si="33"/>
        <v>175.66</v>
      </c>
    </row>
    <row r="121" spans="1:23" ht="15" customHeight="1" x14ac:dyDescent="0.25">
      <c r="A121" s="4" t="s">
        <v>110</v>
      </c>
      <c r="B121" s="176" t="s">
        <v>111</v>
      </c>
      <c r="C121" s="176"/>
      <c r="D121" s="176"/>
      <c r="E121" s="176"/>
      <c r="F121" s="60"/>
      <c r="G121" s="62"/>
      <c r="H121" s="62"/>
      <c r="I121" s="62"/>
      <c r="J121" s="62"/>
      <c r="K121" s="62"/>
      <c r="L121" s="62"/>
      <c r="M121" s="62"/>
      <c r="N121" s="62"/>
      <c r="O121" s="62"/>
      <c r="P121" s="62"/>
    </row>
    <row r="122" spans="1:23" ht="15" customHeight="1" x14ac:dyDescent="0.25">
      <c r="A122" s="182" t="s">
        <v>64</v>
      </c>
      <c r="B122" s="182"/>
      <c r="C122" s="182"/>
      <c r="D122" s="182"/>
      <c r="E122" s="182"/>
      <c r="F122" s="46"/>
      <c r="G122" s="46">
        <f>SUM(G120:G121)</f>
        <v>351.34000000000003</v>
      </c>
      <c r="H122" s="46">
        <f t="shared" ref="H122:P122" si="34">SUM(H120:H121)</f>
        <v>196</v>
      </c>
      <c r="I122" s="46">
        <f t="shared" si="34"/>
        <v>253.41000000000003</v>
      </c>
      <c r="J122" s="46">
        <f t="shared" si="34"/>
        <v>177.49</v>
      </c>
      <c r="K122" s="46">
        <f t="shared" si="34"/>
        <v>277.93</v>
      </c>
      <c r="L122" s="46">
        <f t="shared" si="34"/>
        <v>190.65</v>
      </c>
      <c r="M122" s="46">
        <f t="shared" si="34"/>
        <v>234.68</v>
      </c>
      <c r="N122" s="46">
        <f t="shared" si="34"/>
        <v>179.28</v>
      </c>
      <c r="O122" s="46">
        <f t="shared" si="34"/>
        <v>267.49</v>
      </c>
      <c r="P122" s="46">
        <f t="shared" si="34"/>
        <v>175.66</v>
      </c>
    </row>
    <row r="123" spans="1:23" ht="15" customHeight="1" x14ac:dyDescent="0.25">
      <c r="A123" s="263"/>
      <c r="B123" s="264"/>
      <c r="C123" s="264"/>
      <c r="D123" s="264"/>
      <c r="E123" s="264"/>
      <c r="F123" s="264"/>
      <c r="G123" s="264"/>
      <c r="H123" s="264"/>
      <c r="I123" s="264"/>
      <c r="J123" s="264"/>
      <c r="K123" s="264"/>
      <c r="L123" s="264"/>
      <c r="M123" s="264"/>
      <c r="N123" s="264"/>
      <c r="O123" s="264"/>
      <c r="P123" s="264"/>
    </row>
    <row r="124" spans="1:23" s="122" customFormat="1" ht="15" customHeight="1" x14ac:dyDescent="0.25">
      <c r="A124" s="294" t="s">
        <v>116</v>
      </c>
      <c r="B124" s="295"/>
      <c r="C124" s="295"/>
      <c r="D124" s="295"/>
      <c r="E124" s="295"/>
      <c r="F124" s="295"/>
      <c r="G124" s="295"/>
      <c r="H124" s="295"/>
      <c r="I124" s="295"/>
      <c r="J124" s="295"/>
      <c r="K124" s="295"/>
      <c r="L124" s="295"/>
      <c r="M124" s="295"/>
      <c r="N124" s="295"/>
      <c r="O124" s="295"/>
      <c r="P124" s="295"/>
      <c r="Q124" s="114"/>
      <c r="R124" s="114"/>
      <c r="S124" s="114"/>
      <c r="T124" s="114"/>
      <c r="U124" s="114"/>
      <c r="V124" s="114"/>
      <c r="W124" s="114"/>
    </row>
    <row r="125" spans="1:23" s="122" customFormat="1" ht="15" customHeight="1" x14ac:dyDescent="0.25">
      <c r="A125" s="11">
        <v>5</v>
      </c>
      <c r="B125" s="220" t="s">
        <v>117</v>
      </c>
      <c r="C125" s="220"/>
      <c r="D125" s="220"/>
      <c r="E125" s="220"/>
      <c r="F125" s="63"/>
      <c r="G125" s="64"/>
      <c r="H125" s="63"/>
      <c r="I125" s="63"/>
      <c r="J125" s="63"/>
      <c r="K125" s="63"/>
      <c r="L125" s="63"/>
      <c r="M125" s="63"/>
      <c r="N125" s="63"/>
      <c r="O125" s="63"/>
      <c r="P125" s="63"/>
      <c r="Q125" s="114"/>
      <c r="R125" s="114"/>
      <c r="S125" s="114"/>
      <c r="T125" s="114"/>
      <c r="U125" s="114"/>
      <c r="V125" s="114"/>
      <c r="W125" s="114"/>
    </row>
    <row r="126" spans="1:23" s="122" customFormat="1" ht="15" customHeight="1" x14ac:dyDescent="0.25">
      <c r="A126" s="11" t="s">
        <v>1</v>
      </c>
      <c r="B126" s="229" t="s">
        <v>118</v>
      </c>
      <c r="C126" s="229"/>
      <c r="D126" s="229"/>
      <c r="E126" s="229"/>
      <c r="F126" s="130"/>
      <c r="G126" s="35" t="s">
        <v>14</v>
      </c>
      <c r="H126" s="35" t="s">
        <v>14</v>
      </c>
      <c r="I126" s="35" t="s">
        <v>14</v>
      </c>
      <c r="J126" s="35" t="s">
        <v>14</v>
      </c>
      <c r="K126" s="35" t="s">
        <v>14</v>
      </c>
      <c r="L126" s="35" t="s">
        <v>14</v>
      </c>
      <c r="M126" s="35" t="s">
        <v>14</v>
      </c>
      <c r="N126" s="35" t="s">
        <v>14</v>
      </c>
      <c r="O126" s="35" t="s">
        <v>14</v>
      </c>
      <c r="P126" s="35" t="s">
        <v>14</v>
      </c>
      <c r="Q126" s="114"/>
      <c r="R126" s="114"/>
      <c r="S126" s="131"/>
      <c r="T126" s="131"/>
      <c r="U126" s="131"/>
      <c r="V126" s="131"/>
      <c r="W126" s="131"/>
    </row>
    <row r="127" spans="1:23" s="122" customFormat="1" ht="15" customHeight="1" x14ac:dyDescent="0.25">
      <c r="A127" s="11" t="s">
        <v>2</v>
      </c>
      <c r="B127" s="229" t="s">
        <v>119</v>
      </c>
      <c r="C127" s="229"/>
      <c r="D127" s="229"/>
      <c r="E127" s="229"/>
      <c r="F127" s="66"/>
      <c r="G127" s="35" t="s">
        <v>14</v>
      </c>
      <c r="H127" s="35" t="s">
        <v>14</v>
      </c>
      <c r="I127" s="35" t="s">
        <v>14</v>
      </c>
      <c r="J127" s="35" t="s">
        <v>14</v>
      </c>
      <c r="K127" s="35" t="s">
        <v>14</v>
      </c>
      <c r="L127" s="35" t="s">
        <v>14</v>
      </c>
      <c r="M127" s="35" t="s">
        <v>14</v>
      </c>
      <c r="N127" s="35" t="s">
        <v>14</v>
      </c>
      <c r="O127" s="35" t="s">
        <v>14</v>
      </c>
      <c r="P127" s="35" t="s">
        <v>14</v>
      </c>
      <c r="Q127" s="114"/>
      <c r="R127" s="114"/>
      <c r="S127" s="114"/>
      <c r="T127" s="114"/>
      <c r="U127" s="114"/>
      <c r="V127" s="114"/>
      <c r="W127" s="114"/>
    </row>
    <row r="128" spans="1:23" s="122" customFormat="1" ht="15" customHeight="1" x14ac:dyDescent="0.25">
      <c r="A128" s="11" t="s">
        <v>3</v>
      </c>
      <c r="B128" s="230" t="s">
        <v>120</v>
      </c>
      <c r="C128" s="230"/>
      <c r="D128" s="230"/>
      <c r="E128" s="230"/>
      <c r="F128" s="67"/>
      <c r="G128" s="35" t="s">
        <v>14</v>
      </c>
      <c r="H128" s="35" t="s">
        <v>14</v>
      </c>
      <c r="I128" s="35" t="s">
        <v>14</v>
      </c>
      <c r="J128" s="35" t="s">
        <v>14</v>
      </c>
      <c r="K128" s="35" t="s">
        <v>14</v>
      </c>
      <c r="L128" s="35" t="s">
        <v>14</v>
      </c>
      <c r="M128" s="35" t="s">
        <v>14</v>
      </c>
      <c r="N128" s="35" t="s">
        <v>14</v>
      </c>
      <c r="O128" s="35" t="s">
        <v>14</v>
      </c>
      <c r="P128" s="35" t="s">
        <v>14</v>
      </c>
      <c r="Q128" s="114"/>
      <c r="R128" s="114"/>
      <c r="S128" s="131"/>
      <c r="T128" s="131"/>
      <c r="U128" s="131"/>
      <c r="V128" s="131"/>
      <c r="W128" s="131"/>
    </row>
    <row r="129" spans="1:23" s="122" customFormat="1" ht="15" customHeight="1" x14ac:dyDescent="0.25">
      <c r="A129" s="11" t="s">
        <v>4</v>
      </c>
      <c r="B129" s="229" t="s">
        <v>121</v>
      </c>
      <c r="C129" s="229"/>
      <c r="D129" s="229"/>
      <c r="E129" s="229"/>
      <c r="F129" s="57"/>
      <c r="G129" s="35" t="s">
        <v>14</v>
      </c>
      <c r="H129" s="35" t="s">
        <v>14</v>
      </c>
      <c r="I129" s="35" t="s">
        <v>14</v>
      </c>
      <c r="J129" s="35" t="s">
        <v>14</v>
      </c>
      <c r="K129" s="35" t="s">
        <v>14</v>
      </c>
      <c r="L129" s="35" t="s">
        <v>14</v>
      </c>
      <c r="M129" s="35" t="s">
        <v>14</v>
      </c>
      <c r="N129" s="35" t="s">
        <v>14</v>
      </c>
      <c r="O129" s="35" t="s">
        <v>14</v>
      </c>
      <c r="P129" s="35" t="s">
        <v>14</v>
      </c>
      <c r="Q129" s="114"/>
      <c r="R129" s="114"/>
      <c r="S129" s="114"/>
      <c r="T129" s="114"/>
      <c r="U129" s="114"/>
      <c r="V129" s="114"/>
      <c r="W129" s="114"/>
    </row>
    <row r="130" spans="1:23" s="122" customFormat="1" ht="15" customHeight="1" x14ac:dyDescent="0.25">
      <c r="A130" s="214" t="s">
        <v>64</v>
      </c>
      <c r="B130" s="214"/>
      <c r="C130" s="214"/>
      <c r="D130" s="214"/>
      <c r="E130" s="214"/>
      <c r="F130" s="55"/>
      <c r="G130" s="55">
        <f>SUM(G126:G129)</f>
        <v>0</v>
      </c>
      <c r="H130" s="55">
        <f t="shared" ref="H130:P130" si="35">SUM(H126:H129)</f>
        <v>0</v>
      </c>
      <c r="I130" s="55">
        <f t="shared" si="35"/>
        <v>0</v>
      </c>
      <c r="J130" s="55">
        <f t="shared" si="35"/>
        <v>0</v>
      </c>
      <c r="K130" s="55">
        <f t="shared" si="35"/>
        <v>0</v>
      </c>
      <c r="L130" s="55">
        <f t="shared" si="35"/>
        <v>0</v>
      </c>
      <c r="M130" s="55">
        <f t="shared" si="35"/>
        <v>0</v>
      </c>
      <c r="N130" s="55">
        <f t="shared" si="35"/>
        <v>0</v>
      </c>
      <c r="O130" s="55">
        <f t="shared" si="35"/>
        <v>0</v>
      </c>
      <c r="P130" s="55">
        <f t="shared" si="35"/>
        <v>0</v>
      </c>
      <c r="Q130" s="114"/>
      <c r="R130" s="114"/>
      <c r="S130" s="114"/>
      <c r="T130" s="114"/>
      <c r="U130" s="114"/>
      <c r="V130" s="114"/>
      <c r="W130" s="114"/>
    </row>
    <row r="131" spans="1:23" s="122" customFormat="1" ht="15" customHeight="1" x14ac:dyDescent="0.25">
      <c r="A131" s="292" t="s">
        <v>122</v>
      </c>
      <c r="B131" s="293"/>
      <c r="C131" s="293"/>
      <c r="D131" s="293"/>
      <c r="E131" s="293"/>
      <c r="F131" s="293"/>
      <c r="G131" s="293"/>
      <c r="H131" s="293"/>
      <c r="I131" s="293"/>
      <c r="J131" s="293"/>
      <c r="K131" s="293"/>
      <c r="L131" s="293"/>
      <c r="M131" s="293"/>
      <c r="N131" s="293"/>
      <c r="O131" s="293"/>
      <c r="P131" s="293"/>
      <c r="Q131" s="114"/>
      <c r="R131" s="114"/>
      <c r="S131" s="114"/>
      <c r="T131" s="114"/>
      <c r="U131" s="114"/>
      <c r="V131" s="114"/>
      <c r="W131" s="114"/>
    </row>
    <row r="132" spans="1:23" ht="15" customHeight="1" x14ac:dyDescent="0.25">
      <c r="A132" s="271"/>
      <c r="B132" s="272"/>
      <c r="C132" s="272"/>
      <c r="D132" s="272"/>
      <c r="E132" s="272"/>
      <c r="F132" s="272"/>
      <c r="G132" s="272"/>
      <c r="H132" s="272"/>
      <c r="I132" s="272"/>
      <c r="J132" s="272"/>
      <c r="K132" s="272"/>
      <c r="L132" s="272"/>
      <c r="M132" s="272"/>
      <c r="N132" s="272"/>
      <c r="O132" s="272"/>
      <c r="P132" s="272"/>
      <c r="S132" s="114"/>
      <c r="T132" s="114"/>
      <c r="U132" s="114"/>
      <c r="V132" s="114"/>
      <c r="W132" s="114"/>
    </row>
    <row r="133" spans="1:23" ht="15" customHeight="1" x14ac:dyDescent="0.25">
      <c r="A133" s="192" t="s">
        <v>123</v>
      </c>
      <c r="B133" s="193"/>
      <c r="C133" s="193"/>
      <c r="D133" s="193"/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212"/>
      <c r="S133" s="114"/>
      <c r="T133" s="114"/>
      <c r="U133" s="114"/>
      <c r="V133" s="114"/>
      <c r="W133" s="114"/>
    </row>
    <row r="134" spans="1:23" ht="15" customHeight="1" x14ac:dyDescent="0.25">
      <c r="A134" s="4">
        <v>6</v>
      </c>
      <c r="B134" s="177" t="s">
        <v>124</v>
      </c>
      <c r="C134" s="177"/>
      <c r="D134" s="177"/>
      <c r="E134" s="177"/>
      <c r="F134" s="21" t="s">
        <v>44</v>
      </c>
      <c r="G134" s="132" t="s">
        <v>33</v>
      </c>
      <c r="H134" s="69" t="s">
        <v>33</v>
      </c>
      <c r="I134" s="69" t="s">
        <v>33</v>
      </c>
      <c r="J134" s="69" t="s">
        <v>33</v>
      </c>
      <c r="K134" s="69" t="s">
        <v>33</v>
      </c>
      <c r="L134" s="69" t="s">
        <v>33</v>
      </c>
      <c r="M134" s="69" t="s">
        <v>33</v>
      </c>
      <c r="N134" s="69" t="s">
        <v>33</v>
      </c>
      <c r="O134" s="69" t="s">
        <v>33</v>
      </c>
      <c r="P134" s="69" t="s">
        <v>33</v>
      </c>
      <c r="S134" s="114"/>
      <c r="T134" s="114"/>
      <c r="U134" s="114"/>
      <c r="V134" s="114"/>
      <c r="W134" s="114"/>
    </row>
    <row r="135" spans="1:23" s="122" customFormat="1" ht="15" customHeight="1" x14ac:dyDescent="0.25">
      <c r="A135" s="11" t="s">
        <v>1</v>
      </c>
      <c r="B135" s="179" t="s">
        <v>125</v>
      </c>
      <c r="C135" s="179"/>
      <c r="D135" s="179"/>
      <c r="E135" s="179"/>
      <c r="F135" s="95">
        <v>0.04</v>
      </c>
      <c r="G135" s="35">
        <f>G155*$F$135</f>
        <v>1183.3169300088798</v>
      </c>
      <c r="H135" s="35">
        <f t="shared" ref="H135:P135" si="36">H155*$F$135</f>
        <v>674.64201831256003</v>
      </c>
      <c r="I135" s="35">
        <f t="shared" si="36"/>
        <v>862.65515741491993</v>
      </c>
      <c r="J135" s="35">
        <f t="shared" si="36"/>
        <v>614.03637712940849</v>
      </c>
      <c r="K135" s="35">
        <f t="shared" si="36"/>
        <v>942.94983681136</v>
      </c>
      <c r="L135" s="35">
        <f t="shared" si="36"/>
        <v>657.11267280000004</v>
      </c>
      <c r="M135" s="35">
        <f t="shared" si="36"/>
        <v>801.32620963848012</v>
      </c>
      <c r="N135" s="35">
        <f t="shared" si="36"/>
        <v>619.85194454607995</v>
      </c>
      <c r="O135" s="35">
        <f t="shared" si="36"/>
        <v>908.75212241459303</v>
      </c>
      <c r="P135" s="35">
        <f t="shared" si="36"/>
        <v>608.04557514225678</v>
      </c>
      <c r="Q135" s="114"/>
      <c r="R135" s="114"/>
      <c r="S135" s="114"/>
      <c r="T135" s="114"/>
      <c r="U135" s="114"/>
      <c r="V135" s="114"/>
      <c r="W135" s="114"/>
    </row>
    <row r="136" spans="1:23" s="122" customFormat="1" ht="15" customHeight="1" x14ac:dyDescent="0.25">
      <c r="A136" s="33" t="s">
        <v>2</v>
      </c>
      <c r="B136" s="179" t="s">
        <v>176</v>
      </c>
      <c r="C136" s="179"/>
      <c r="D136" s="179"/>
      <c r="E136" s="179"/>
      <c r="F136" s="95">
        <v>0.04</v>
      </c>
      <c r="G136" s="35">
        <f t="shared" ref="G136:P136" si="37">$F$136*(G135+G155)</f>
        <v>1230.6496072092352</v>
      </c>
      <c r="H136" s="35">
        <f t="shared" si="37"/>
        <v>701.62769904506229</v>
      </c>
      <c r="I136" s="35">
        <f t="shared" si="37"/>
        <v>897.16136371151674</v>
      </c>
      <c r="J136" s="35">
        <f t="shared" si="37"/>
        <v>638.59783221458474</v>
      </c>
      <c r="K136" s="35">
        <f t="shared" si="37"/>
        <v>980.6678302838144</v>
      </c>
      <c r="L136" s="35">
        <f t="shared" si="37"/>
        <v>683.39717971200014</v>
      </c>
      <c r="M136" s="35">
        <f t="shared" si="37"/>
        <v>833.37925802401924</v>
      </c>
      <c r="N136" s="35">
        <f t="shared" si="37"/>
        <v>644.64602232792322</v>
      </c>
      <c r="O136" s="35">
        <f t="shared" si="37"/>
        <v>945.10220731117681</v>
      </c>
      <c r="P136" s="35">
        <f t="shared" si="37"/>
        <v>632.36739814794691</v>
      </c>
      <c r="Q136" s="114"/>
      <c r="R136" s="114"/>
      <c r="S136" s="114"/>
      <c r="T136" s="114"/>
      <c r="U136" s="114"/>
      <c r="V136" s="114"/>
      <c r="W136" s="114"/>
    </row>
    <row r="137" spans="1:23" s="122" customFormat="1" ht="15" customHeight="1" x14ac:dyDescent="0.25">
      <c r="A137" s="33"/>
      <c r="B137" s="215" t="s">
        <v>126</v>
      </c>
      <c r="C137" s="215"/>
      <c r="D137" s="215"/>
      <c r="E137" s="215"/>
      <c r="F137" s="34">
        <f>SUM(F135:F136)</f>
        <v>0.08</v>
      </c>
      <c r="G137" s="35">
        <f t="shared" ref="G137:P137" si="38">SUM(G135:G136)</f>
        <v>2413.9665372181153</v>
      </c>
      <c r="H137" s="35">
        <f t="shared" si="38"/>
        <v>1376.2697173576223</v>
      </c>
      <c r="I137" s="35">
        <f t="shared" si="38"/>
        <v>1759.8165211264368</v>
      </c>
      <c r="J137" s="35">
        <f t="shared" si="38"/>
        <v>1252.6342093439932</v>
      </c>
      <c r="K137" s="35">
        <f t="shared" si="38"/>
        <v>1923.6176670951745</v>
      </c>
      <c r="L137" s="35">
        <f t="shared" si="38"/>
        <v>1340.5098525120002</v>
      </c>
      <c r="M137" s="35">
        <f t="shared" si="38"/>
        <v>1634.7054676624994</v>
      </c>
      <c r="N137" s="35">
        <f t="shared" si="38"/>
        <v>1264.4979668740032</v>
      </c>
      <c r="O137" s="35">
        <f t="shared" si="38"/>
        <v>1853.8543297257697</v>
      </c>
      <c r="P137" s="35">
        <f t="shared" si="38"/>
        <v>1240.4129732902038</v>
      </c>
      <c r="Q137" s="114"/>
      <c r="R137" s="114"/>
      <c r="S137" s="114"/>
      <c r="T137" s="114"/>
      <c r="U137" s="114"/>
      <c r="V137" s="114"/>
      <c r="W137" s="114"/>
    </row>
    <row r="138" spans="1:23" s="122" customFormat="1" ht="15" customHeight="1" x14ac:dyDescent="0.25">
      <c r="A138" s="33" t="s">
        <v>3</v>
      </c>
      <c r="B138" s="179" t="s">
        <v>127</v>
      </c>
      <c r="C138" s="179"/>
      <c r="D138" s="179"/>
      <c r="E138" s="179"/>
      <c r="F138" s="34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14"/>
      <c r="R138" s="114"/>
      <c r="S138" s="114"/>
      <c r="T138" s="114"/>
      <c r="U138" s="114"/>
      <c r="V138" s="114"/>
      <c r="W138" s="114"/>
    </row>
    <row r="139" spans="1:23" s="122" customFormat="1" ht="15" customHeight="1" x14ac:dyDescent="0.25">
      <c r="A139" s="94"/>
      <c r="B139" s="179" t="s">
        <v>128</v>
      </c>
      <c r="C139" s="179"/>
      <c r="D139" s="179"/>
      <c r="E139" s="179"/>
      <c r="F139" s="34">
        <v>1.6500000000000001E-2</v>
      </c>
      <c r="G139" s="35">
        <f>((G137+G155)/(1-($F$139+$F$140+$F$141)))*$F$139</f>
        <v>615.68359357756492</v>
      </c>
      <c r="H139" s="35">
        <f t="shared" ref="H139:P139" si="39">((H137+H155)/(1-($F$139+$F$140+$F$141)))*$F$139</f>
        <v>351.01840570301084</v>
      </c>
      <c r="I139" s="35">
        <f t="shared" si="39"/>
        <v>448.84224493555774</v>
      </c>
      <c r="J139" s="35">
        <f t="shared" si="39"/>
        <v>319.4850962333025</v>
      </c>
      <c r="K139" s="35">
        <f t="shared" si="39"/>
        <v>490.6198241303282</v>
      </c>
      <c r="L139" s="35">
        <f t="shared" si="39"/>
        <v>341.89783101626597</v>
      </c>
      <c r="M139" s="35">
        <f t="shared" si="39"/>
        <v>416.93259672571935</v>
      </c>
      <c r="N139" s="35">
        <f t="shared" si="39"/>
        <v>322.51095461070452</v>
      </c>
      <c r="O139" s="35">
        <f t="shared" si="39"/>
        <v>472.82664365772001</v>
      </c>
      <c r="P139" s="35">
        <f t="shared" si="39"/>
        <v>316.36806274690298</v>
      </c>
      <c r="Q139" s="114"/>
      <c r="R139" s="114"/>
      <c r="S139" s="114"/>
      <c r="T139" s="114"/>
      <c r="U139" s="114"/>
      <c r="V139" s="114"/>
      <c r="W139" s="114"/>
    </row>
    <row r="140" spans="1:23" s="122" customFormat="1" ht="15" customHeight="1" x14ac:dyDescent="0.25">
      <c r="A140" s="94"/>
      <c r="B140" s="179" t="s">
        <v>129</v>
      </c>
      <c r="C140" s="179"/>
      <c r="D140" s="179"/>
      <c r="E140" s="179"/>
      <c r="F140" s="34">
        <v>7.5999999999999998E-2</v>
      </c>
      <c r="G140" s="35">
        <f>((G137+G155)/(1-($F$139+$F$140+$F$141)))*$F$140</f>
        <v>2835.8759461754503</v>
      </c>
      <c r="H140" s="35">
        <f t="shared" ref="H140:P140" si="40">((H137+H155)/(1-($F$139+$F$140+$F$141)))*$F$140</f>
        <v>1616.8120505108377</v>
      </c>
      <c r="I140" s="35">
        <f t="shared" si="40"/>
        <v>2067.3945827334778</v>
      </c>
      <c r="J140" s="35">
        <f t="shared" si="40"/>
        <v>1471.5677159836962</v>
      </c>
      <c r="K140" s="35">
        <f t="shared" si="40"/>
        <v>2259.8246444790871</v>
      </c>
      <c r="L140" s="35">
        <f t="shared" si="40"/>
        <v>1574.8021307415886</v>
      </c>
      <c r="M140" s="35">
        <f t="shared" si="40"/>
        <v>1920.4168091608888</v>
      </c>
      <c r="N140" s="35">
        <f t="shared" si="40"/>
        <v>1485.5050030553659</v>
      </c>
      <c r="O140" s="35">
        <f t="shared" si="40"/>
        <v>2177.8681768476799</v>
      </c>
      <c r="P140" s="35">
        <f t="shared" si="40"/>
        <v>1457.2104708342197</v>
      </c>
      <c r="Q140" s="114"/>
      <c r="R140" s="114"/>
      <c r="S140" s="114"/>
      <c r="T140" s="114"/>
      <c r="U140" s="114"/>
      <c r="V140" s="114"/>
      <c r="W140" s="114"/>
    </row>
    <row r="141" spans="1:23" s="122" customFormat="1" ht="15" customHeight="1" x14ac:dyDescent="0.25">
      <c r="A141" s="94"/>
      <c r="B141" s="179" t="s">
        <v>130</v>
      </c>
      <c r="C141" s="179"/>
      <c r="D141" s="179"/>
      <c r="E141" s="179"/>
      <c r="F141" s="34">
        <v>0.05</v>
      </c>
      <c r="G141" s="35">
        <f>((G137+G155)/(1-($F$139+$F$140+$F$141)))*$F$141</f>
        <v>1865.7078593259544</v>
      </c>
      <c r="H141" s="35">
        <f t="shared" ref="H141:P141" si="41">((H137+H155)/(1-($F$139+$F$140+$F$141)))*$F$141</f>
        <v>1063.6921384939722</v>
      </c>
      <c r="I141" s="35">
        <f t="shared" si="41"/>
        <v>1360.1280149562356</v>
      </c>
      <c r="J141" s="35">
        <f t="shared" si="41"/>
        <v>968.13665525243186</v>
      </c>
      <c r="K141" s="35">
        <f t="shared" si="41"/>
        <v>1486.7267397888734</v>
      </c>
      <c r="L141" s="35">
        <f t="shared" si="41"/>
        <v>1036.0540333826241</v>
      </c>
      <c r="M141" s="35">
        <f t="shared" si="41"/>
        <v>1263.4321112900586</v>
      </c>
      <c r="N141" s="35">
        <f t="shared" si="41"/>
        <v>977.30592306274093</v>
      </c>
      <c r="O141" s="35">
        <f t="shared" si="41"/>
        <v>1432.8080110840001</v>
      </c>
      <c r="P141" s="35">
        <f t="shared" si="41"/>
        <v>958.69109923303938</v>
      </c>
      <c r="Q141" s="114"/>
      <c r="R141" s="114"/>
      <c r="S141" s="114"/>
      <c r="T141" s="114"/>
      <c r="U141" s="114"/>
      <c r="V141" s="114"/>
      <c r="W141" s="114"/>
    </row>
    <row r="142" spans="1:23" s="122" customFormat="1" ht="15" customHeight="1" x14ac:dyDescent="0.25">
      <c r="A142" s="94"/>
      <c r="B142" s="179" t="s">
        <v>131</v>
      </c>
      <c r="C142" s="179"/>
      <c r="D142" s="179"/>
      <c r="E142" s="179"/>
      <c r="F142" s="34">
        <v>1.7999999999999999E-2</v>
      </c>
      <c r="G142" s="35">
        <f>((G137+G155)/(1-($F$139+$F$140+$F$141+$F$142)))*$F$142</f>
        <v>686.05600497191426</v>
      </c>
      <c r="H142" s="35">
        <f t="shared" ref="H142:P142" si="42">((H137+H155)/(1-($F$139+$F$140+$F$141+$F$142)))*$F$142</f>
        <v>391.13968213590135</v>
      </c>
      <c r="I142" s="35">
        <f t="shared" si="42"/>
        <v>500.14475070516954</v>
      </c>
      <c r="J142" s="35">
        <f t="shared" si="42"/>
        <v>356.0021268331455</v>
      </c>
      <c r="K142" s="35">
        <f t="shared" si="42"/>
        <v>546.69749204624793</v>
      </c>
      <c r="L142" s="35">
        <f t="shared" si="42"/>
        <v>380.97662907113283</v>
      </c>
      <c r="M142" s="35">
        <f t="shared" si="42"/>
        <v>464.58784128081123</v>
      </c>
      <c r="N142" s="35">
        <f t="shared" si="42"/>
        <v>359.37383972539368</v>
      </c>
      <c r="O142" s="35">
        <f t="shared" si="42"/>
        <v>526.87055750045351</v>
      </c>
      <c r="P142" s="35">
        <f t="shared" si="42"/>
        <v>352.52881755001687</v>
      </c>
      <c r="Q142" s="114"/>
      <c r="R142" s="114"/>
      <c r="S142" s="114"/>
      <c r="T142" s="114"/>
      <c r="U142" s="114"/>
      <c r="V142" s="114"/>
      <c r="W142" s="114"/>
    </row>
    <row r="143" spans="1:23" s="122" customFormat="1" ht="15" customHeight="1" x14ac:dyDescent="0.25">
      <c r="A143" s="94"/>
      <c r="B143" s="215" t="s">
        <v>132</v>
      </c>
      <c r="C143" s="215"/>
      <c r="D143" s="215"/>
      <c r="E143" s="215"/>
      <c r="F143" s="34">
        <f t="shared" ref="F143:P143" si="43">SUM(F139:F142)</f>
        <v>0.1605</v>
      </c>
      <c r="G143" s="35">
        <f t="shared" si="43"/>
        <v>6003.3234040508842</v>
      </c>
      <c r="H143" s="35">
        <f t="shared" si="43"/>
        <v>3422.6622768437219</v>
      </c>
      <c r="I143" s="35">
        <f t="shared" si="43"/>
        <v>4376.509593330441</v>
      </c>
      <c r="J143" s="35">
        <f t="shared" si="43"/>
        <v>3115.191594302576</v>
      </c>
      <c r="K143" s="35">
        <f t="shared" si="43"/>
        <v>4783.8687004445364</v>
      </c>
      <c r="L143" s="35">
        <f t="shared" si="43"/>
        <v>3333.7306242116115</v>
      </c>
      <c r="M143" s="35">
        <f t="shared" si="43"/>
        <v>4065.369358457478</v>
      </c>
      <c r="N143" s="35">
        <f t="shared" si="43"/>
        <v>3144.695720454205</v>
      </c>
      <c r="O143" s="35">
        <f t="shared" si="43"/>
        <v>4610.3733890898538</v>
      </c>
      <c r="P143" s="35">
        <f t="shared" si="43"/>
        <v>3084.7984503641787</v>
      </c>
      <c r="Q143" s="114"/>
      <c r="R143" s="114"/>
      <c r="S143" s="114"/>
      <c r="T143" s="114"/>
      <c r="U143" s="114"/>
      <c r="V143" s="114"/>
      <c r="W143" s="114"/>
    </row>
    <row r="144" spans="1:23" s="122" customFormat="1" ht="15" customHeight="1" x14ac:dyDescent="0.25">
      <c r="A144" s="214" t="s">
        <v>64</v>
      </c>
      <c r="B144" s="214"/>
      <c r="C144" s="214"/>
      <c r="D144" s="214"/>
      <c r="E144" s="214"/>
      <c r="F144" s="54">
        <f>SUM(F139:F142,F137)</f>
        <v>0.24049999999999999</v>
      </c>
      <c r="G144" s="55">
        <f t="shared" ref="G144:P144" si="44">SUM(G137+G143)</f>
        <v>8417.2899412689985</v>
      </c>
      <c r="H144" s="55">
        <f t="shared" si="44"/>
        <v>4798.9319942013444</v>
      </c>
      <c r="I144" s="55">
        <f t="shared" si="44"/>
        <v>6136.3261144568778</v>
      </c>
      <c r="J144" s="55">
        <f t="shared" si="44"/>
        <v>4367.8258036465695</v>
      </c>
      <c r="K144" s="55">
        <f t="shared" si="44"/>
        <v>6707.486367539711</v>
      </c>
      <c r="L144" s="55">
        <f t="shared" si="44"/>
        <v>4674.2404767236112</v>
      </c>
      <c r="M144" s="55">
        <f t="shared" si="44"/>
        <v>5700.0748261199769</v>
      </c>
      <c r="N144" s="55">
        <f t="shared" si="44"/>
        <v>4409.1936873282084</v>
      </c>
      <c r="O144" s="55">
        <f t="shared" si="44"/>
        <v>6464.227718815624</v>
      </c>
      <c r="P144" s="55">
        <f t="shared" si="44"/>
        <v>4325.2114236543821</v>
      </c>
      <c r="Q144" s="114"/>
      <c r="R144" s="114"/>
      <c r="S144" s="114"/>
      <c r="T144" s="114"/>
      <c r="U144" s="114"/>
      <c r="V144" s="114"/>
      <c r="W144" s="114"/>
    </row>
    <row r="145" spans="1:23" s="122" customFormat="1" ht="15" customHeight="1" x14ac:dyDescent="0.25">
      <c r="A145" s="290" t="s">
        <v>133</v>
      </c>
      <c r="B145" s="291"/>
      <c r="C145" s="291"/>
      <c r="D145" s="291"/>
      <c r="E145" s="291"/>
      <c r="F145" s="291"/>
      <c r="G145" s="291"/>
      <c r="H145" s="291"/>
      <c r="I145" s="291"/>
      <c r="J145" s="291"/>
      <c r="K145" s="291"/>
      <c r="L145" s="291"/>
      <c r="M145" s="291"/>
      <c r="N145" s="291"/>
      <c r="O145" s="291"/>
      <c r="P145" s="291"/>
      <c r="Q145" s="114"/>
      <c r="R145" s="114"/>
      <c r="S145" s="114"/>
      <c r="T145" s="114"/>
      <c r="U145" s="114"/>
      <c r="V145" s="114"/>
      <c r="W145" s="114"/>
    </row>
    <row r="146" spans="1:23" s="122" customFormat="1" ht="15" customHeight="1" x14ac:dyDescent="0.25">
      <c r="A146" s="288" t="s">
        <v>134</v>
      </c>
      <c r="B146" s="289"/>
      <c r="C146" s="289"/>
      <c r="D146" s="289"/>
      <c r="E146" s="289"/>
      <c r="F146" s="289"/>
      <c r="G146" s="289"/>
      <c r="H146" s="289"/>
      <c r="I146" s="289"/>
      <c r="J146" s="289"/>
      <c r="K146" s="289"/>
      <c r="L146" s="289"/>
      <c r="M146" s="289"/>
      <c r="N146" s="289"/>
      <c r="O146" s="289"/>
      <c r="P146" s="289"/>
      <c r="Q146" s="114"/>
      <c r="R146" s="114"/>
      <c r="S146" s="114"/>
      <c r="T146" s="114"/>
      <c r="U146" s="114"/>
      <c r="V146" s="114"/>
      <c r="W146" s="114"/>
    </row>
    <row r="147" spans="1:23" ht="15" customHeight="1" x14ac:dyDescent="0.25">
      <c r="A147" s="271"/>
      <c r="B147" s="272"/>
      <c r="C147" s="272"/>
      <c r="D147" s="272"/>
      <c r="E147" s="272"/>
      <c r="F147" s="272"/>
      <c r="G147" s="272"/>
      <c r="H147" s="272"/>
      <c r="I147" s="272"/>
      <c r="J147" s="272"/>
      <c r="K147" s="272"/>
      <c r="L147" s="272"/>
      <c r="M147" s="272"/>
      <c r="N147" s="272"/>
      <c r="O147" s="272"/>
      <c r="P147" s="272"/>
      <c r="S147" s="114"/>
      <c r="T147" s="114"/>
      <c r="U147" s="114"/>
      <c r="V147" s="114"/>
      <c r="W147" s="114"/>
    </row>
    <row r="148" spans="1:23" s="74" customFormat="1" ht="15" customHeight="1" x14ac:dyDescent="0.25">
      <c r="A148" s="219" t="s">
        <v>135</v>
      </c>
      <c r="B148" s="219"/>
      <c r="C148" s="219"/>
      <c r="D148" s="219"/>
      <c r="E148" s="219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115"/>
      <c r="Q148" s="114"/>
      <c r="R148" s="114"/>
    </row>
    <row r="149" spans="1:23" ht="45" customHeight="1" x14ac:dyDescent="0.25">
      <c r="A149" s="4"/>
      <c r="B149" s="175" t="s">
        <v>136</v>
      </c>
      <c r="C149" s="175"/>
      <c r="D149" s="175"/>
      <c r="E149" s="175"/>
      <c r="F149" s="175"/>
      <c r="G149" s="63" t="s">
        <v>11</v>
      </c>
      <c r="H149" s="63" t="s">
        <v>20</v>
      </c>
      <c r="I149" s="63" t="s">
        <v>147</v>
      </c>
      <c r="J149" s="63" t="s">
        <v>148</v>
      </c>
      <c r="K149" s="63" t="s">
        <v>149</v>
      </c>
      <c r="L149" s="63" t="s">
        <v>150</v>
      </c>
      <c r="M149" s="63" t="s">
        <v>151</v>
      </c>
      <c r="N149" s="63" t="s">
        <v>152</v>
      </c>
      <c r="O149" s="63" t="s">
        <v>153</v>
      </c>
      <c r="P149" s="63" t="s">
        <v>154</v>
      </c>
    </row>
    <row r="150" spans="1:23" ht="15" customHeight="1" x14ac:dyDescent="0.25">
      <c r="A150" s="4" t="s">
        <v>1</v>
      </c>
      <c r="B150" s="175" t="s">
        <v>137</v>
      </c>
      <c r="C150" s="175"/>
      <c r="D150" s="175"/>
      <c r="E150" s="175"/>
      <c r="F150" s="175"/>
      <c r="G150" s="10">
        <f>G38</f>
        <v>17138.03</v>
      </c>
      <c r="H150" s="10">
        <f t="shared" ref="H150:P150" si="45">H38</f>
        <v>9561.11</v>
      </c>
      <c r="I150" s="10">
        <f t="shared" si="45"/>
        <v>12361.645</v>
      </c>
      <c r="J150" s="10">
        <f t="shared" si="45"/>
        <v>8658.3677850000004</v>
      </c>
      <c r="K150" s="10">
        <f t="shared" si="45"/>
        <v>13557.66</v>
      </c>
      <c r="L150" s="10">
        <f t="shared" si="45"/>
        <v>9300</v>
      </c>
      <c r="M150" s="10">
        <f t="shared" si="45"/>
        <v>11448.13</v>
      </c>
      <c r="N150" s="10">
        <f t="shared" si="45"/>
        <v>8744.98</v>
      </c>
      <c r="O150" s="10">
        <f t="shared" si="45"/>
        <v>13048.280219999999</v>
      </c>
      <c r="P150" s="10">
        <f t="shared" si="45"/>
        <v>8569.1255700000002</v>
      </c>
    </row>
    <row r="151" spans="1:23" ht="15" customHeight="1" x14ac:dyDescent="0.25">
      <c r="A151" s="4" t="s">
        <v>2</v>
      </c>
      <c r="B151" s="175" t="s">
        <v>138</v>
      </c>
      <c r="C151" s="175"/>
      <c r="D151" s="175"/>
      <c r="E151" s="175"/>
      <c r="F151" s="175"/>
      <c r="G151" s="10">
        <f t="shared" ref="G151:P151" si="46">G84</f>
        <v>10883.603250221999</v>
      </c>
      <c r="H151" s="10">
        <f t="shared" si="46"/>
        <v>6433.930457814</v>
      </c>
      <c r="I151" s="10">
        <f t="shared" si="46"/>
        <v>8078.5939353729991</v>
      </c>
      <c r="J151" s="10">
        <f t="shared" si="46"/>
        <v>5903.7816432352092</v>
      </c>
      <c r="K151" s="10">
        <f t="shared" si="46"/>
        <v>8780.9759202839996</v>
      </c>
      <c r="L151" s="10">
        <f t="shared" si="46"/>
        <v>6280.5868200000004</v>
      </c>
      <c r="M151" s="10">
        <f t="shared" si="46"/>
        <v>7542.1052409619997</v>
      </c>
      <c r="N151" s="10">
        <f t="shared" si="46"/>
        <v>5954.6386136519995</v>
      </c>
      <c r="O151" s="10">
        <f t="shared" si="46"/>
        <v>8481.8228403648282</v>
      </c>
      <c r="P151" s="10">
        <f t="shared" si="46"/>
        <v>5851.363808556418</v>
      </c>
    </row>
    <row r="152" spans="1:23" ht="15" customHeight="1" x14ac:dyDescent="0.25">
      <c r="A152" s="4" t="s">
        <v>3</v>
      </c>
      <c r="B152" s="175" t="s">
        <v>139</v>
      </c>
      <c r="C152" s="175"/>
      <c r="D152" s="175"/>
      <c r="E152" s="175"/>
      <c r="F152" s="175"/>
      <c r="G152" s="10">
        <f>G94</f>
        <v>1209.95</v>
      </c>
      <c r="H152" s="10">
        <f t="shared" ref="H152:P152" si="47">H94</f>
        <v>675.01</v>
      </c>
      <c r="I152" s="10">
        <f t="shared" si="47"/>
        <v>872.7299999999999</v>
      </c>
      <c r="J152" s="10">
        <f t="shared" si="47"/>
        <v>611.27</v>
      </c>
      <c r="K152" s="10">
        <f t="shared" si="47"/>
        <v>957.17999999999984</v>
      </c>
      <c r="L152" s="10">
        <f t="shared" si="47"/>
        <v>656.57999999999993</v>
      </c>
      <c r="M152" s="10">
        <f t="shared" si="47"/>
        <v>808.24</v>
      </c>
      <c r="N152" s="10">
        <f t="shared" si="47"/>
        <v>617.40000000000009</v>
      </c>
      <c r="O152" s="10">
        <f t="shared" si="47"/>
        <v>921.20999999999992</v>
      </c>
      <c r="P152" s="10">
        <f t="shared" si="47"/>
        <v>604.99</v>
      </c>
    </row>
    <row r="153" spans="1:23" ht="15" customHeight="1" x14ac:dyDescent="0.25">
      <c r="A153" s="4" t="s">
        <v>4</v>
      </c>
      <c r="B153" s="175" t="s">
        <v>140</v>
      </c>
      <c r="C153" s="175"/>
      <c r="D153" s="175"/>
      <c r="E153" s="175"/>
      <c r="F153" s="175"/>
      <c r="G153" s="10">
        <f>G122</f>
        <v>351.34000000000003</v>
      </c>
      <c r="H153" s="10">
        <f t="shared" ref="H153:P153" si="48">H122</f>
        <v>196</v>
      </c>
      <c r="I153" s="10">
        <f t="shared" si="48"/>
        <v>253.41000000000003</v>
      </c>
      <c r="J153" s="10">
        <f t="shared" si="48"/>
        <v>177.49</v>
      </c>
      <c r="K153" s="10">
        <f t="shared" si="48"/>
        <v>277.93</v>
      </c>
      <c r="L153" s="10">
        <f t="shared" si="48"/>
        <v>190.65</v>
      </c>
      <c r="M153" s="10">
        <f t="shared" si="48"/>
        <v>234.68</v>
      </c>
      <c r="N153" s="10">
        <f t="shared" si="48"/>
        <v>179.28</v>
      </c>
      <c r="O153" s="10">
        <f t="shared" si="48"/>
        <v>267.49</v>
      </c>
      <c r="P153" s="10">
        <f t="shared" si="48"/>
        <v>175.66</v>
      </c>
    </row>
    <row r="154" spans="1:23" ht="15" customHeight="1" x14ac:dyDescent="0.25">
      <c r="A154" s="4" t="s">
        <v>5</v>
      </c>
      <c r="B154" s="175" t="s">
        <v>141</v>
      </c>
      <c r="C154" s="175"/>
      <c r="D154" s="175"/>
      <c r="E154" s="175"/>
      <c r="F154" s="175"/>
      <c r="G154" s="10">
        <f>G130</f>
        <v>0</v>
      </c>
      <c r="H154" s="10">
        <f t="shared" ref="H154:P154" si="49">H130</f>
        <v>0</v>
      </c>
      <c r="I154" s="10">
        <f t="shared" si="49"/>
        <v>0</v>
      </c>
      <c r="J154" s="10">
        <f t="shared" si="49"/>
        <v>0</v>
      </c>
      <c r="K154" s="10">
        <f t="shared" si="49"/>
        <v>0</v>
      </c>
      <c r="L154" s="10">
        <f t="shared" si="49"/>
        <v>0</v>
      </c>
      <c r="M154" s="10">
        <f t="shared" si="49"/>
        <v>0</v>
      </c>
      <c r="N154" s="10">
        <f t="shared" si="49"/>
        <v>0</v>
      </c>
      <c r="O154" s="10">
        <f t="shared" si="49"/>
        <v>0</v>
      </c>
      <c r="P154" s="10">
        <f t="shared" si="49"/>
        <v>0</v>
      </c>
    </row>
    <row r="155" spans="1:23" ht="15" customHeight="1" x14ac:dyDescent="0.25">
      <c r="A155" s="2"/>
      <c r="B155" s="175" t="s">
        <v>142</v>
      </c>
      <c r="C155" s="175"/>
      <c r="D155" s="175"/>
      <c r="E155" s="175"/>
      <c r="F155" s="175"/>
      <c r="G155" s="10">
        <f>SUM(G150:G154)</f>
        <v>29582.923250221997</v>
      </c>
      <c r="H155" s="10">
        <f t="shared" ref="H155:P155" si="50">SUM(H150:H154)</f>
        <v>16866.050457813999</v>
      </c>
      <c r="I155" s="10">
        <f t="shared" si="50"/>
        <v>21566.378935372999</v>
      </c>
      <c r="J155" s="10">
        <f t="shared" si="50"/>
        <v>15350.909428235211</v>
      </c>
      <c r="K155" s="10">
        <f t="shared" si="50"/>
        <v>23573.745920284</v>
      </c>
      <c r="L155" s="10">
        <f t="shared" si="50"/>
        <v>16427.81682</v>
      </c>
      <c r="M155" s="10">
        <f t="shared" si="50"/>
        <v>20033.155240962002</v>
      </c>
      <c r="N155" s="10">
        <f t="shared" si="50"/>
        <v>15496.298613651999</v>
      </c>
      <c r="O155" s="10">
        <f t="shared" si="50"/>
        <v>22718.803060364826</v>
      </c>
      <c r="P155" s="10">
        <f t="shared" si="50"/>
        <v>15201.139378556418</v>
      </c>
      <c r="U155" s="134"/>
    </row>
    <row r="156" spans="1:23" ht="15" customHeight="1" x14ac:dyDescent="0.25">
      <c r="A156" s="4" t="s">
        <v>6</v>
      </c>
      <c r="B156" s="175" t="s">
        <v>143</v>
      </c>
      <c r="C156" s="175"/>
      <c r="D156" s="175"/>
      <c r="E156" s="175"/>
      <c r="F156" s="175"/>
      <c r="G156" s="10">
        <f>G144</f>
        <v>8417.2899412689985</v>
      </c>
      <c r="H156" s="10">
        <f t="shared" ref="H156:P156" si="51">H144</f>
        <v>4798.9319942013444</v>
      </c>
      <c r="I156" s="10">
        <f t="shared" si="51"/>
        <v>6136.3261144568778</v>
      </c>
      <c r="J156" s="10">
        <f t="shared" si="51"/>
        <v>4367.8258036465695</v>
      </c>
      <c r="K156" s="10">
        <f t="shared" si="51"/>
        <v>6707.486367539711</v>
      </c>
      <c r="L156" s="10">
        <f t="shared" si="51"/>
        <v>4674.2404767236112</v>
      </c>
      <c r="M156" s="10">
        <f t="shared" si="51"/>
        <v>5700.0748261199769</v>
      </c>
      <c r="N156" s="10">
        <f t="shared" si="51"/>
        <v>4409.1936873282084</v>
      </c>
      <c r="O156" s="10">
        <f t="shared" si="51"/>
        <v>6464.227718815624</v>
      </c>
      <c r="P156" s="10">
        <f t="shared" si="51"/>
        <v>4325.2114236543821</v>
      </c>
      <c r="Q156" s="221" t="s">
        <v>173</v>
      </c>
      <c r="R156" s="222"/>
      <c r="U156" s="134"/>
    </row>
    <row r="157" spans="1:23" s="74" customFormat="1" ht="15" customHeight="1" x14ac:dyDescent="0.25">
      <c r="A157" s="218" t="s">
        <v>144</v>
      </c>
      <c r="B157" s="218"/>
      <c r="C157" s="218"/>
      <c r="D157" s="218"/>
      <c r="E157" s="218"/>
      <c r="F157" s="218"/>
      <c r="G157" s="73">
        <f>G155+G156</f>
        <v>38000.213191490999</v>
      </c>
      <c r="H157" s="73">
        <f t="shared" ref="H157:P157" si="52">H155+H156</f>
        <v>21664.982452015342</v>
      </c>
      <c r="I157" s="73">
        <f t="shared" si="52"/>
        <v>27702.705049829878</v>
      </c>
      <c r="J157" s="73">
        <f t="shared" si="52"/>
        <v>19718.735231881779</v>
      </c>
      <c r="K157" s="73">
        <f t="shared" si="52"/>
        <v>30281.23228782371</v>
      </c>
      <c r="L157" s="73">
        <f t="shared" si="52"/>
        <v>21102.057296723611</v>
      </c>
      <c r="M157" s="73">
        <f t="shared" si="52"/>
        <v>25733.230067081979</v>
      </c>
      <c r="N157" s="73">
        <f t="shared" si="52"/>
        <v>19905.492300980208</v>
      </c>
      <c r="O157" s="73">
        <f t="shared" si="52"/>
        <v>29183.030779180452</v>
      </c>
      <c r="P157" s="73">
        <f t="shared" si="52"/>
        <v>19526.3508022108</v>
      </c>
      <c r="Q157" s="221">
        <f>SUM(G157:P157)</f>
        <v>252818.02945921879</v>
      </c>
      <c r="R157" s="222"/>
    </row>
    <row r="158" spans="1:23" s="74" customFormat="1" ht="15" customHeight="1" x14ac:dyDescent="0.25">
      <c r="A158" s="218" t="s">
        <v>145</v>
      </c>
      <c r="B158" s="218"/>
      <c r="C158" s="218"/>
      <c r="D158" s="218"/>
      <c r="E158" s="218"/>
      <c r="F158" s="218"/>
      <c r="G158" s="75">
        <f>G157*G24</f>
        <v>304001.70553192799</v>
      </c>
      <c r="H158" s="75">
        <f t="shared" ref="H158:P158" si="53">H157*H24</f>
        <v>43329.964904030683</v>
      </c>
      <c r="I158" s="75">
        <f t="shared" si="53"/>
        <v>55405.410099659755</v>
      </c>
      <c r="J158" s="75">
        <f t="shared" si="53"/>
        <v>39437.470463763559</v>
      </c>
      <c r="K158" s="75">
        <f t="shared" si="53"/>
        <v>30281.23228782371</v>
      </c>
      <c r="L158" s="75">
        <f t="shared" si="53"/>
        <v>21102.057296723611</v>
      </c>
      <c r="M158" s="75">
        <f t="shared" si="53"/>
        <v>25733.230067081979</v>
      </c>
      <c r="N158" s="75">
        <f t="shared" si="53"/>
        <v>179149.43070882186</v>
      </c>
      <c r="O158" s="75">
        <f t="shared" si="53"/>
        <v>87549.092337541355</v>
      </c>
      <c r="P158" s="75">
        <f t="shared" si="53"/>
        <v>78105.4032088432</v>
      </c>
      <c r="Q158" s="221">
        <f t="shared" ref="Q158:Q159" si="54">SUM(G158:P158)</f>
        <v>864094.99690621777</v>
      </c>
      <c r="R158" s="222"/>
    </row>
    <row r="159" spans="1:23" s="74" customFormat="1" ht="15" customHeight="1" x14ac:dyDescent="0.25">
      <c r="A159" s="226" t="s">
        <v>172</v>
      </c>
      <c r="B159" s="227"/>
      <c r="C159" s="227"/>
      <c r="D159" s="227"/>
      <c r="E159" s="228"/>
      <c r="F159" s="81">
        <v>7</v>
      </c>
      <c r="G159" s="75">
        <f>G158*$F$159</f>
        <v>2128011.9387234962</v>
      </c>
      <c r="H159" s="75">
        <f t="shared" ref="H159:P159" si="55">H158*$F$159</f>
        <v>303309.7543282148</v>
      </c>
      <c r="I159" s="75">
        <f t="shared" si="55"/>
        <v>387837.87069761829</v>
      </c>
      <c r="J159" s="75">
        <f t="shared" si="55"/>
        <v>276062.2932463449</v>
      </c>
      <c r="K159" s="75">
        <f t="shared" si="55"/>
        <v>211968.62601476596</v>
      </c>
      <c r="L159" s="75">
        <f t="shared" si="55"/>
        <v>147714.40107706527</v>
      </c>
      <c r="M159" s="75">
        <f t="shared" si="55"/>
        <v>180132.61046957385</v>
      </c>
      <c r="N159" s="75">
        <f t="shared" si="55"/>
        <v>1254046.014961753</v>
      </c>
      <c r="O159" s="75">
        <f t="shared" si="55"/>
        <v>612843.64636278944</v>
      </c>
      <c r="P159" s="75">
        <f t="shared" si="55"/>
        <v>546737.8224619024</v>
      </c>
      <c r="Q159" s="221">
        <f t="shared" si="54"/>
        <v>6048664.9783435231</v>
      </c>
      <c r="R159" s="222"/>
    </row>
    <row r="160" spans="1:23" ht="15" customHeight="1" x14ac:dyDescent="0.25">
      <c r="A160" s="260" t="s">
        <v>146</v>
      </c>
      <c r="B160" s="261"/>
      <c r="C160" s="261"/>
      <c r="D160" s="261"/>
      <c r="E160" s="261"/>
      <c r="F160" s="262"/>
      <c r="G160" s="87">
        <f>G157/G150</f>
        <v>2.2173034585358411</v>
      </c>
      <c r="H160" s="87">
        <f t="shared" ref="H160:P160" si="56">H157/H150</f>
        <v>2.2659484570322213</v>
      </c>
      <c r="I160" s="87">
        <f t="shared" si="56"/>
        <v>2.2410209199366165</v>
      </c>
      <c r="J160" s="87">
        <f t="shared" si="56"/>
        <v>2.2774194538193528</v>
      </c>
      <c r="K160" s="87">
        <f t="shared" si="56"/>
        <v>2.2335146542857478</v>
      </c>
      <c r="L160" s="87">
        <f t="shared" si="56"/>
        <v>2.269038419002539</v>
      </c>
      <c r="M160" s="87">
        <f t="shared" si="56"/>
        <v>2.2478107836897361</v>
      </c>
      <c r="N160" s="87">
        <f t="shared" si="56"/>
        <v>2.2762193053592128</v>
      </c>
      <c r="O160" s="87">
        <f t="shared" si="56"/>
        <v>2.2365423095719241</v>
      </c>
      <c r="P160" s="87">
        <f t="shared" si="56"/>
        <v>2.2786865057236874</v>
      </c>
    </row>
    <row r="161" spans="1:16" ht="15" customHeight="1" x14ac:dyDescent="0.25">
      <c r="G161" s="136"/>
      <c r="H161" s="136"/>
      <c r="I161" s="136"/>
      <c r="J161" s="136"/>
      <c r="K161" s="136"/>
      <c r="L161" s="136"/>
      <c r="M161" s="136"/>
      <c r="N161" s="136"/>
      <c r="O161" s="136"/>
      <c r="P161" s="136"/>
    </row>
    <row r="162" spans="1:16" ht="15" customHeight="1" x14ac:dyDescent="0.25">
      <c r="A162" s="257" t="s">
        <v>177</v>
      </c>
      <c r="B162" s="258"/>
      <c r="C162" s="258"/>
      <c r="D162" s="258"/>
      <c r="E162" s="258"/>
      <c r="F162" s="258"/>
      <c r="G162" s="258"/>
      <c r="H162" s="258"/>
      <c r="I162" s="258"/>
      <c r="J162" s="258"/>
      <c r="K162" s="258"/>
      <c r="L162" s="258"/>
      <c r="M162" s="258"/>
      <c r="N162" s="258"/>
      <c r="O162" s="258"/>
      <c r="P162" s="259"/>
    </row>
    <row r="163" spans="1:16" ht="15" customHeight="1" x14ac:dyDescent="0.25">
      <c r="A163" s="280" t="s">
        <v>186</v>
      </c>
      <c r="B163" s="280"/>
      <c r="C163" s="280"/>
      <c r="D163" s="280"/>
      <c r="E163" s="280"/>
      <c r="F163" s="101">
        <f>ROUND(20%*526.64,2)</f>
        <v>105.33</v>
      </c>
      <c r="G163" s="102">
        <f>$F163</f>
        <v>105.33</v>
      </c>
      <c r="H163" s="102">
        <f t="shared" ref="H163:P163" si="57">$F163</f>
        <v>105.33</v>
      </c>
      <c r="I163" s="102">
        <f t="shared" si="57"/>
        <v>105.33</v>
      </c>
      <c r="J163" s="102">
        <f t="shared" si="57"/>
        <v>105.33</v>
      </c>
      <c r="K163" s="102">
        <f t="shared" si="57"/>
        <v>105.33</v>
      </c>
      <c r="L163" s="102">
        <f t="shared" si="57"/>
        <v>105.33</v>
      </c>
      <c r="M163" s="102">
        <f t="shared" si="57"/>
        <v>105.33</v>
      </c>
      <c r="N163" s="102">
        <f t="shared" si="57"/>
        <v>105.33</v>
      </c>
      <c r="O163" s="102">
        <f t="shared" si="57"/>
        <v>105.33</v>
      </c>
      <c r="P163" s="102">
        <f t="shared" si="57"/>
        <v>105.33</v>
      </c>
    </row>
    <row r="164" spans="1:16" ht="15" customHeight="1" x14ac:dyDescent="0.25">
      <c r="A164" s="239" t="s">
        <v>178</v>
      </c>
      <c r="B164" s="177" t="s">
        <v>124</v>
      </c>
      <c r="C164" s="177"/>
      <c r="D164" s="177"/>
      <c r="E164" s="177"/>
      <c r="F164" s="21" t="s">
        <v>44</v>
      </c>
      <c r="G164" s="69" t="s">
        <v>33</v>
      </c>
      <c r="H164" s="69" t="s">
        <v>33</v>
      </c>
      <c r="I164" s="69" t="s">
        <v>33</v>
      </c>
      <c r="J164" s="69" t="s">
        <v>33</v>
      </c>
      <c r="K164" s="69" t="s">
        <v>33</v>
      </c>
      <c r="L164" s="69" t="s">
        <v>33</v>
      </c>
      <c r="M164" s="69" t="s">
        <v>33</v>
      </c>
      <c r="N164" s="69" t="s">
        <v>33</v>
      </c>
      <c r="O164" s="69" t="s">
        <v>33</v>
      </c>
      <c r="P164" s="69" t="s">
        <v>33</v>
      </c>
    </row>
    <row r="165" spans="1:16" ht="15" customHeight="1" x14ac:dyDescent="0.25">
      <c r="A165" s="240"/>
      <c r="B165" s="201" t="s">
        <v>125</v>
      </c>
      <c r="C165" s="201"/>
      <c r="D165" s="201"/>
      <c r="E165" s="201"/>
      <c r="F165" s="32">
        <f>F135</f>
        <v>0.04</v>
      </c>
      <c r="G165" s="57">
        <f>$F165*G163</f>
        <v>4.2131999999999996</v>
      </c>
      <c r="H165" s="57">
        <f t="shared" ref="H165:P165" si="58">$F165*H163</f>
        <v>4.2131999999999996</v>
      </c>
      <c r="I165" s="57">
        <f t="shared" si="58"/>
        <v>4.2131999999999996</v>
      </c>
      <c r="J165" s="57">
        <f t="shared" si="58"/>
        <v>4.2131999999999996</v>
      </c>
      <c r="K165" s="57">
        <f t="shared" si="58"/>
        <v>4.2131999999999996</v>
      </c>
      <c r="L165" s="57">
        <f t="shared" si="58"/>
        <v>4.2131999999999996</v>
      </c>
      <c r="M165" s="57">
        <f t="shared" si="58"/>
        <v>4.2131999999999996</v>
      </c>
      <c r="N165" s="57">
        <f t="shared" si="58"/>
        <v>4.2131999999999996</v>
      </c>
      <c r="O165" s="57">
        <f t="shared" si="58"/>
        <v>4.2131999999999996</v>
      </c>
      <c r="P165" s="57">
        <f t="shared" si="58"/>
        <v>4.2131999999999996</v>
      </c>
    </row>
    <row r="166" spans="1:16" ht="15" customHeight="1" x14ac:dyDescent="0.25">
      <c r="A166" s="240"/>
      <c r="B166" s="201" t="s">
        <v>176</v>
      </c>
      <c r="C166" s="201"/>
      <c r="D166" s="201"/>
      <c r="E166" s="201"/>
      <c r="F166" s="32">
        <f>F136</f>
        <v>0.04</v>
      </c>
      <c r="G166" s="57">
        <f>$F166*($G163+$G165)</f>
        <v>4.3817279999999998</v>
      </c>
      <c r="H166" s="57">
        <f t="shared" ref="H166:P166" si="59">$F166*($G163+$G165)</f>
        <v>4.3817279999999998</v>
      </c>
      <c r="I166" s="57">
        <f t="shared" si="59"/>
        <v>4.3817279999999998</v>
      </c>
      <c r="J166" s="57">
        <f t="shared" si="59"/>
        <v>4.3817279999999998</v>
      </c>
      <c r="K166" s="57">
        <f t="shared" si="59"/>
        <v>4.3817279999999998</v>
      </c>
      <c r="L166" s="57">
        <f t="shared" si="59"/>
        <v>4.3817279999999998</v>
      </c>
      <c r="M166" s="57">
        <f t="shared" si="59"/>
        <v>4.3817279999999998</v>
      </c>
      <c r="N166" s="57">
        <f t="shared" si="59"/>
        <v>4.3817279999999998</v>
      </c>
      <c r="O166" s="57">
        <f t="shared" si="59"/>
        <v>4.3817279999999998</v>
      </c>
      <c r="P166" s="57">
        <f t="shared" si="59"/>
        <v>4.3817279999999998</v>
      </c>
    </row>
    <row r="167" spans="1:16" ht="15" customHeight="1" x14ac:dyDescent="0.25">
      <c r="A167" s="240"/>
      <c r="B167" s="235" t="s">
        <v>126</v>
      </c>
      <c r="C167" s="235"/>
      <c r="D167" s="235"/>
      <c r="E167" s="235"/>
      <c r="F167" s="32">
        <f>F137</f>
        <v>0.08</v>
      </c>
      <c r="G167" s="102">
        <f>SUM(G165:G166)</f>
        <v>8.5949279999999995</v>
      </c>
      <c r="H167" s="102">
        <f t="shared" ref="H167:P167" si="60">SUM(H165:H166)</f>
        <v>8.5949279999999995</v>
      </c>
      <c r="I167" s="102">
        <f t="shared" si="60"/>
        <v>8.5949279999999995</v>
      </c>
      <c r="J167" s="102">
        <f t="shared" si="60"/>
        <v>8.5949279999999995</v>
      </c>
      <c r="K167" s="102">
        <f t="shared" si="60"/>
        <v>8.5949279999999995</v>
      </c>
      <c r="L167" s="102">
        <f t="shared" si="60"/>
        <v>8.5949279999999995</v>
      </c>
      <c r="M167" s="102">
        <f t="shared" si="60"/>
        <v>8.5949279999999995</v>
      </c>
      <c r="N167" s="102">
        <f t="shared" si="60"/>
        <v>8.5949279999999995</v>
      </c>
      <c r="O167" s="102">
        <f t="shared" si="60"/>
        <v>8.5949279999999995</v>
      </c>
      <c r="P167" s="102">
        <f t="shared" si="60"/>
        <v>8.5949279999999995</v>
      </c>
    </row>
    <row r="168" spans="1:16" ht="15" customHeight="1" x14ac:dyDescent="0.25">
      <c r="A168" s="240"/>
      <c r="B168" s="201" t="s">
        <v>127</v>
      </c>
      <c r="C168" s="201"/>
      <c r="D168" s="201"/>
      <c r="E168" s="201"/>
      <c r="F168" s="3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</row>
    <row r="169" spans="1:16" ht="15" customHeight="1" x14ac:dyDescent="0.25">
      <c r="A169" s="240"/>
      <c r="B169" s="201" t="s">
        <v>128</v>
      </c>
      <c r="C169" s="201"/>
      <c r="D169" s="201"/>
      <c r="E169" s="201"/>
      <c r="F169" s="32">
        <f>F139</f>
        <v>1.6500000000000001E-2</v>
      </c>
      <c r="G169" s="57">
        <f>((G$167+G$163)*$F169/(1-$F$173))</f>
        <v>2.2391439094699228</v>
      </c>
      <c r="H169" s="57">
        <f t="shared" ref="H169:P173" si="61">((H$167+H$163)*$F169/(1-$F$173))</f>
        <v>2.2391439094699228</v>
      </c>
      <c r="I169" s="57">
        <f t="shared" si="61"/>
        <v>2.2391439094699228</v>
      </c>
      <c r="J169" s="57">
        <f t="shared" si="61"/>
        <v>2.2391439094699228</v>
      </c>
      <c r="K169" s="57">
        <f t="shared" si="61"/>
        <v>2.2391439094699228</v>
      </c>
      <c r="L169" s="57">
        <f t="shared" si="61"/>
        <v>2.2391439094699228</v>
      </c>
      <c r="M169" s="57">
        <f t="shared" si="61"/>
        <v>2.2391439094699228</v>
      </c>
      <c r="N169" s="57">
        <f t="shared" si="61"/>
        <v>2.2391439094699228</v>
      </c>
      <c r="O169" s="57">
        <f t="shared" si="61"/>
        <v>2.2391439094699228</v>
      </c>
      <c r="P169" s="57">
        <f t="shared" si="61"/>
        <v>2.2391439094699228</v>
      </c>
    </row>
    <row r="170" spans="1:16" ht="15" customHeight="1" x14ac:dyDescent="0.25">
      <c r="A170" s="240"/>
      <c r="B170" s="201" t="s">
        <v>129</v>
      </c>
      <c r="C170" s="201"/>
      <c r="D170" s="201"/>
      <c r="E170" s="201"/>
      <c r="F170" s="32">
        <f t="shared" ref="F170:F174" si="62">F140</f>
        <v>7.5999999999999998E-2</v>
      </c>
      <c r="G170" s="57">
        <f>((G$167+G$163)*$F170/(1-$F$173))</f>
        <v>10.313632552709946</v>
      </c>
      <c r="H170" s="57">
        <f t="shared" si="61"/>
        <v>10.313632552709946</v>
      </c>
      <c r="I170" s="57">
        <f t="shared" si="61"/>
        <v>10.313632552709946</v>
      </c>
      <c r="J170" s="57">
        <f t="shared" si="61"/>
        <v>10.313632552709946</v>
      </c>
      <c r="K170" s="57">
        <f t="shared" si="61"/>
        <v>10.313632552709946</v>
      </c>
      <c r="L170" s="57">
        <f t="shared" si="61"/>
        <v>10.313632552709946</v>
      </c>
      <c r="M170" s="57">
        <f t="shared" si="61"/>
        <v>10.313632552709946</v>
      </c>
      <c r="N170" s="57">
        <f t="shared" si="61"/>
        <v>10.313632552709946</v>
      </c>
      <c r="O170" s="57">
        <f t="shared" si="61"/>
        <v>10.313632552709946</v>
      </c>
      <c r="P170" s="57">
        <f t="shared" si="61"/>
        <v>10.313632552709946</v>
      </c>
    </row>
    <row r="171" spans="1:16" ht="15" customHeight="1" x14ac:dyDescent="0.25">
      <c r="A171" s="240"/>
      <c r="B171" s="201" t="s">
        <v>179</v>
      </c>
      <c r="C171" s="201"/>
      <c r="D171" s="201"/>
      <c r="E171" s="201"/>
      <c r="F171" s="32">
        <f t="shared" si="62"/>
        <v>0.05</v>
      </c>
      <c r="G171" s="57">
        <f t="shared" ref="G171:G173" si="63">((G$167+G$163)*$F171/(1-$F$173))</f>
        <v>6.7852845741512802</v>
      </c>
      <c r="H171" s="57">
        <f t="shared" si="61"/>
        <v>6.7852845741512802</v>
      </c>
      <c r="I171" s="57">
        <f t="shared" si="61"/>
        <v>6.7852845741512802</v>
      </c>
      <c r="J171" s="57">
        <f t="shared" si="61"/>
        <v>6.7852845741512802</v>
      </c>
      <c r="K171" s="57">
        <f t="shared" si="61"/>
        <v>6.7852845741512802</v>
      </c>
      <c r="L171" s="57">
        <f t="shared" si="61"/>
        <v>6.7852845741512802</v>
      </c>
      <c r="M171" s="57">
        <f t="shared" si="61"/>
        <v>6.7852845741512802</v>
      </c>
      <c r="N171" s="57">
        <f t="shared" si="61"/>
        <v>6.7852845741512802</v>
      </c>
      <c r="O171" s="57">
        <f t="shared" si="61"/>
        <v>6.7852845741512802</v>
      </c>
      <c r="P171" s="57">
        <f t="shared" si="61"/>
        <v>6.7852845741512802</v>
      </c>
    </row>
    <row r="172" spans="1:16" ht="15" customHeight="1" x14ac:dyDescent="0.25">
      <c r="A172" s="240"/>
      <c r="B172" s="201" t="s">
        <v>131</v>
      </c>
      <c r="C172" s="201"/>
      <c r="D172" s="201"/>
      <c r="E172" s="201"/>
      <c r="F172" s="32">
        <f t="shared" si="62"/>
        <v>1.7999999999999999E-2</v>
      </c>
      <c r="G172" s="57">
        <f t="shared" si="63"/>
        <v>2.4427024466944607</v>
      </c>
      <c r="H172" s="57">
        <f t="shared" si="61"/>
        <v>2.4427024466944607</v>
      </c>
      <c r="I172" s="57">
        <f t="shared" si="61"/>
        <v>2.4427024466944607</v>
      </c>
      <c r="J172" s="57">
        <f t="shared" si="61"/>
        <v>2.4427024466944607</v>
      </c>
      <c r="K172" s="57">
        <f t="shared" si="61"/>
        <v>2.4427024466944607</v>
      </c>
      <c r="L172" s="57">
        <f t="shared" si="61"/>
        <v>2.4427024466944607</v>
      </c>
      <c r="M172" s="57">
        <f t="shared" si="61"/>
        <v>2.4427024466944607</v>
      </c>
      <c r="N172" s="57">
        <f t="shared" si="61"/>
        <v>2.4427024466944607</v>
      </c>
      <c r="O172" s="57">
        <f t="shared" si="61"/>
        <v>2.4427024466944607</v>
      </c>
      <c r="P172" s="57">
        <f t="shared" si="61"/>
        <v>2.4427024466944607</v>
      </c>
    </row>
    <row r="173" spans="1:16" ht="15" customHeight="1" x14ac:dyDescent="0.25">
      <c r="A173" s="240"/>
      <c r="B173" s="235" t="s">
        <v>132</v>
      </c>
      <c r="C173" s="235"/>
      <c r="D173" s="235"/>
      <c r="E173" s="235"/>
      <c r="F173" s="32">
        <f t="shared" si="62"/>
        <v>0.1605</v>
      </c>
      <c r="G173" s="57">
        <f t="shared" si="63"/>
        <v>21.780763483025609</v>
      </c>
      <c r="H173" s="57">
        <f t="shared" si="61"/>
        <v>21.780763483025609</v>
      </c>
      <c r="I173" s="57">
        <f t="shared" si="61"/>
        <v>21.780763483025609</v>
      </c>
      <c r="J173" s="57">
        <f t="shared" si="61"/>
        <v>21.780763483025609</v>
      </c>
      <c r="K173" s="57">
        <f t="shared" si="61"/>
        <v>21.780763483025609</v>
      </c>
      <c r="L173" s="57">
        <f t="shared" si="61"/>
        <v>21.780763483025609</v>
      </c>
      <c r="M173" s="57">
        <f t="shared" si="61"/>
        <v>21.780763483025609</v>
      </c>
      <c r="N173" s="57">
        <f t="shared" si="61"/>
        <v>21.780763483025609</v>
      </c>
      <c r="O173" s="57">
        <f t="shared" si="61"/>
        <v>21.780763483025609</v>
      </c>
      <c r="P173" s="57">
        <f t="shared" si="61"/>
        <v>21.780763483025609</v>
      </c>
    </row>
    <row r="174" spans="1:16" ht="15" customHeight="1" x14ac:dyDescent="0.25">
      <c r="A174" s="241"/>
      <c r="B174" s="246" t="s">
        <v>64</v>
      </c>
      <c r="C174" s="247"/>
      <c r="D174" s="247"/>
      <c r="E174" s="248"/>
      <c r="F174" s="104">
        <f t="shared" si="62"/>
        <v>0.24049999999999999</v>
      </c>
      <c r="G174" s="105">
        <f>G167+G173</f>
        <v>30.375691483025609</v>
      </c>
      <c r="H174" s="105">
        <f t="shared" ref="H174:P174" si="64">H167+H173</f>
        <v>30.375691483025609</v>
      </c>
      <c r="I174" s="105">
        <f t="shared" si="64"/>
        <v>30.375691483025609</v>
      </c>
      <c r="J174" s="105">
        <f t="shared" si="64"/>
        <v>30.375691483025609</v>
      </c>
      <c r="K174" s="105">
        <f t="shared" si="64"/>
        <v>30.375691483025609</v>
      </c>
      <c r="L174" s="105">
        <f t="shared" si="64"/>
        <v>30.375691483025609</v>
      </c>
      <c r="M174" s="105">
        <f t="shared" si="64"/>
        <v>30.375691483025609</v>
      </c>
      <c r="N174" s="105">
        <f t="shared" si="64"/>
        <v>30.375691483025609</v>
      </c>
      <c r="O174" s="105">
        <f t="shared" si="64"/>
        <v>30.375691483025609</v>
      </c>
      <c r="P174" s="105">
        <f t="shared" si="64"/>
        <v>30.375691483025609</v>
      </c>
    </row>
    <row r="175" spans="1:16" ht="15" customHeight="1" x14ac:dyDescent="0.25">
      <c r="A175" s="137"/>
      <c r="B175" s="138"/>
      <c r="C175" s="138"/>
      <c r="D175" s="138"/>
      <c r="E175" s="139"/>
      <c r="F175" s="108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</row>
    <row r="176" spans="1:16" ht="15" customHeight="1" x14ac:dyDescent="0.25">
      <c r="A176" s="140" t="s">
        <v>180</v>
      </c>
      <c r="B176" s="141"/>
      <c r="C176" s="141"/>
      <c r="D176" s="141"/>
      <c r="E176" s="142"/>
      <c r="F176" s="101"/>
      <c r="G176" s="102">
        <f>G163+G174</f>
        <v>135.70569148302562</v>
      </c>
      <c r="H176" s="102">
        <f t="shared" ref="H176:P176" si="65">H163+H174</f>
        <v>135.70569148302562</v>
      </c>
      <c r="I176" s="102">
        <f t="shared" si="65"/>
        <v>135.70569148302562</v>
      </c>
      <c r="J176" s="102">
        <f t="shared" si="65"/>
        <v>135.70569148302562</v>
      </c>
      <c r="K176" s="102">
        <f t="shared" si="65"/>
        <v>135.70569148302562</v>
      </c>
      <c r="L176" s="102">
        <f t="shared" si="65"/>
        <v>135.70569148302562</v>
      </c>
      <c r="M176" s="102">
        <f t="shared" si="65"/>
        <v>135.70569148302562</v>
      </c>
      <c r="N176" s="102">
        <f t="shared" si="65"/>
        <v>135.70569148302562</v>
      </c>
      <c r="O176" s="102">
        <f t="shared" si="65"/>
        <v>135.70569148302562</v>
      </c>
      <c r="P176" s="102">
        <f t="shared" si="65"/>
        <v>135.70569148302562</v>
      </c>
    </row>
    <row r="177" spans="1:16" ht="15" customHeight="1" x14ac:dyDescent="0.25">
      <c r="A177" s="281" t="s">
        <v>181</v>
      </c>
      <c r="B177" s="282"/>
      <c r="C177" s="282"/>
      <c r="D177" s="282"/>
      <c r="E177" s="283"/>
      <c r="F177" s="109">
        <v>7</v>
      </c>
      <c r="G177" s="105">
        <f>$F$177*G176</f>
        <v>949.93984038117935</v>
      </c>
      <c r="H177" s="105">
        <f t="shared" ref="H177:P177" si="66">$F$177*H176</f>
        <v>949.93984038117935</v>
      </c>
      <c r="I177" s="105">
        <f t="shared" si="66"/>
        <v>949.93984038117935</v>
      </c>
      <c r="J177" s="105">
        <f t="shared" si="66"/>
        <v>949.93984038117935</v>
      </c>
      <c r="K177" s="105">
        <f t="shared" si="66"/>
        <v>949.93984038117935</v>
      </c>
      <c r="L177" s="105">
        <f t="shared" si="66"/>
        <v>949.93984038117935</v>
      </c>
      <c r="M177" s="105">
        <f t="shared" si="66"/>
        <v>949.93984038117935</v>
      </c>
      <c r="N177" s="105">
        <f t="shared" si="66"/>
        <v>949.93984038117935</v>
      </c>
      <c r="O177" s="105">
        <f t="shared" si="66"/>
        <v>949.93984038117935</v>
      </c>
      <c r="P177" s="105">
        <f t="shared" si="66"/>
        <v>949.93984038117935</v>
      </c>
    </row>
    <row r="178" spans="1:16" ht="15" customHeight="1" x14ac:dyDescent="0.25">
      <c r="A178" s="143"/>
      <c r="B178" s="144"/>
      <c r="C178" s="144"/>
      <c r="D178" s="144"/>
      <c r="E178" s="145"/>
      <c r="F178" s="101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</row>
    <row r="179" spans="1:16" x14ac:dyDescent="0.25">
      <c r="A179" s="245" t="s">
        <v>144</v>
      </c>
      <c r="B179" s="245"/>
      <c r="C179" s="245"/>
      <c r="D179" s="245"/>
      <c r="E179" s="245"/>
      <c r="F179" s="245"/>
      <c r="G179" s="146">
        <f>G157+G176</f>
        <v>38135.918882974023</v>
      </c>
      <c r="H179" s="146">
        <f t="shared" ref="H179:P179" si="67">H157+H176</f>
        <v>21800.688143498366</v>
      </c>
      <c r="I179" s="146">
        <f t="shared" si="67"/>
        <v>27838.410741312902</v>
      </c>
      <c r="J179" s="146">
        <f t="shared" si="67"/>
        <v>19854.440923364804</v>
      </c>
      <c r="K179" s="146">
        <f t="shared" si="67"/>
        <v>30416.937979306735</v>
      </c>
      <c r="L179" s="146">
        <f t="shared" si="67"/>
        <v>21237.762988206636</v>
      </c>
      <c r="M179" s="146">
        <f t="shared" si="67"/>
        <v>25868.935758565003</v>
      </c>
      <c r="N179" s="146">
        <f t="shared" si="67"/>
        <v>20041.197992463232</v>
      </c>
      <c r="O179" s="146">
        <f t="shared" si="67"/>
        <v>29318.736470663476</v>
      </c>
      <c r="P179" s="146">
        <f t="shared" si="67"/>
        <v>19662.056493693824</v>
      </c>
    </row>
    <row r="180" spans="1:16" x14ac:dyDescent="0.25">
      <c r="A180" s="245" t="s">
        <v>145</v>
      </c>
      <c r="B180" s="245"/>
      <c r="C180" s="245"/>
      <c r="D180" s="245"/>
      <c r="E180" s="245"/>
      <c r="F180" s="245"/>
      <c r="G180" s="147">
        <f>G179*G24</f>
        <v>305087.35106379219</v>
      </c>
      <c r="H180" s="147">
        <f t="shared" ref="H180:P180" si="68">H179*H24</f>
        <v>43601.376286996732</v>
      </c>
      <c r="I180" s="147">
        <f t="shared" si="68"/>
        <v>55676.821482625804</v>
      </c>
      <c r="J180" s="147">
        <f t="shared" si="68"/>
        <v>39708.881846729608</v>
      </c>
      <c r="K180" s="147">
        <f t="shared" si="68"/>
        <v>30416.937979306735</v>
      </c>
      <c r="L180" s="147">
        <f t="shared" si="68"/>
        <v>21237.762988206636</v>
      </c>
      <c r="M180" s="147">
        <f t="shared" si="68"/>
        <v>25868.935758565003</v>
      </c>
      <c r="N180" s="147">
        <f t="shared" si="68"/>
        <v>180370.78193216911</v>
      </c>
      <c r="O180" s="147">
        <f t="shared" si="68"/>
        <v>87956.209411990421</v>
      </c>
      <c r="P180" s="147">
        <f t="shared" si="68"/>
        <v>78648.225974775298</v>
      </c>
    </row>
    <row r="181" spans="1:16" x14ac:dyDescent="0.25">
      <c r="A181" s="236" t="s">
        <v>189</v>
      </c>
      <c r="B181" s="237"/>
      <c r="C181" s="237"/>
      <c r="D181" s="237"/>
      <c r="E181" s="238"/>
      <c r="F181" s="148">
        <v>7</v>
      </c>
      <c r="G181" s="147">
        <f>G180*$F$181</f>
        <v>2135611.4574465454</v>
      </c>
      <c r="H181" s="147">
        <f t="shared" ref="H181:P181" si="69">H180*$F$181</f>
        <v>305209.6340089771</v>
      </c>
      <c r="I181" s="147">
        <f t="shared" si="69"/>
        <v>389737.75037838065</v>
      </c>
      <c r="J181" s="147">
        <f t="shared" si="69"/>
        <v>277962.17292710725</v>
      </c>
      <c r="K181" s="147">
        <f t="shared" si="69"/>
        <v>212918.56585514714</v>
      </c>
      <c r="L181" s="147">
        <f t="shared" si="69"/>
        <v>148664.34091744645</v>
      </c>
      <c r="M181" s="147">
        <f t="shared" si="69"/>
        <v>181082.55030995503</v>
      </c>
      <c r="N181" s="147">
        <f t="shared" si="69"/>
        <v>1262595.4735251837</v>
      </c>
      <c r="O181" s="147">
        <f t="shared" si="69"/>
        <v>615693.46588393301</v>
      </c>
      <c r="P181" s="147">
        <f t="shared" si="69"/>
        <v>550537.58182342711</v>
      </c>
    </row>
    <row r="182" spans="1:16" x14ac:dyDescent="0.25">
      <c r="A182" s="231" t="s">
        <v>190</v>
      </c>
      <c r="B182" s="232"/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  <c r="M182" s="232"/>
      <c r="N182" s="232"/>
      <c r="O182" s="233"/>
      <c r="P182" s="149">
        <f>SUM(G181:P181)</f>
        <v>6080012.9930761028</v>
      </c>
    </row>
  </sheetData>
  <mergeCells count="172">
    <mergeCell ref="A179:F179"/>
    <mergeCell ref="A180:F180"/>
    <mergeCell ref="A181:E181"/>
    <mergeCell ref="A182:O182"/>
    <mergeCell ref="A177:E177"/>
    <mergeCell ref="A50:P50"/>
    <mergeCell ref="A49:P49"/>
    <mergeCell ref="A48:P48"/>
    <mergeCell ref="A75:P75"/>
    <mergeCell ref="A76:P76"/>
    <mergeCell ref="A77:P77"/>
    <mergeCell ref="A110:P110"/>
    <mergeCell ref="A109:P109"/>
    <mergeCell ref="A108:P108"/>
    <mergeCell ref="A147:P147"/>
    <mergeCell ref="A146:P146"/>
    <mergeCell ref="A145:P145"/>
    <mergeCell ref="A133:P133"/>
    <mergeCell ref="A132:P132"/>
    <mergeCell ref="A131:P131"/>
    <mergeCell ref="A124:P124"/>
    <mergeCell ref="A123:P123"/>
    <mergeCell ref="A116:P116"/>
    <mergeCell ref="A111:P111"/>
    <mergeCell ref="A162:P162"/>
    <mergeCell ref="A163:E163"/>
    <mergeCell ref="A164:A174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56:F156"/>
    <mergeCell ref="A157:F157"/>
    <mergeCell ref="A158:F158"/>
    <mergeCell ref="A159:E159"/>
    <mergeCell ref="A160:F160"/>
    <mergeCell ref="Q157:R157"/>
    <mergeCell ref="Q158:R158"/>
    <mergeCell ref="Q159:R159"/>
    <mergeCell ref="Q156:R156"/>
    <mergeCell ref="B150:F150"/>
    <mergeCell ref="B151:F151"/>
    <mergeCell ref="B152:F152"/>
    <mergeCell ref="B153:F153"/>
    <mergeCell ref="B154:F154"/>
    <mergeCell ref="B155:F155"/>
    <mergeCell ref="A144:E144"/>
    <mergeCell ref="A148:O148"/>
    <mergeCell ref="B149:F149"/>
    <mergeCell ref="B138:E138"/>
    <mergeCell ref="B139:E139"/>
    <mergeCell ref="B140:E140"/>
    <mergeCell ref="B141:E141"/>
    <mergeCell ref="B142:E142"/>
    <mergeCell ref="B143:E143"/>
    <mergeCell ref="B134:E134"/>
    <mergeCell ref="B135:E135"/>
    <mergeCell ref="B136:E136"/>
    <mergeCell ref="B137:E137"/>
    <mergeCell ref="B126:E126"/>
    <mergeCell ref="B127:E127"/>
    <mergeCell ref="B128:E128"/>
    <mergeCell ref="B129:E129"/>
    <mergeCell ref="A130:E130"/>
    <mergeCell ref="B120:E120"/>
    <mergeCell ref="B121:E121"/>
    <mergeCell ref="A122:E122"/>
    <mergeCell ref="B125:E125"/>
    <mergeCell ref="B114:E114"/>
    <mergeCell ref="A115:E115"/>
    <mergeCell ref="A117:O117"/>
    <mergeCell ref="A118:O118"/>
    <mergeCell ref="B119:E119"/>
    <mergeCell ref="A112:O112"/>
    <mergeCell ref="B113:E113"/>
    <mergeCell ref="B102:E102"/>
    <mergeCell ref="B103:E103"/>
    <mergeCell ref="B104:E104"/>
    <mergeCell ref="B105:E105"/>
    <mergeCell ref="B106:E106"/>
    <mergeCell ref="A107:E107"/>
    <mergeCell ref="A96:P96"/>
    <mergeCell ref="A97:P97"/>
    <mergeCell ref="A98:O98"/>
    <mergeCell ref="A99:O99"/>
    <mergeCell ref="B100:E100"/>
    <mergeCell ref="B101:E101"/>
    <mergeCell ref="B90:E90"/>
    <mergeCell ref="B91:E91"/>
    <mergeCell ref="B92:E92"/>
    <mergeCell ref="B93:E93"/>
    <mergeCell ref="A94:E94"/>
    <mergeCell ref="A95:P95"/>
    <mergeCell ref="A84:E84"/>
    <mergeCell ref="A85:O85"/>
    <mergeCell ref="A86:O86"/>
    <mergeCell ref="B87:E87"/>
    <mergeCell ref="B88:E88"/>
    <mergeCell ref="B89:E89"/>
    <mergeCell ref="A78:O78"/>
    <mergeCell ref="A79:O79"/>
    <mergeCell ref="B80:E80"/>
    <mergeCell ref="B81:E81"/>
    <mergeCell ref="B82:E82"/>
    <mergeCell ref="B83:E83"/>
    <mergeCell ref="B72:E72"/>
    <mergeCell ref="B73:E73"/>
    <mergeCell ref="A74:E74"/>
    <mergeCell ref="S65:S66"/>
    <mergeCell ref="T65:T66"/>
    <mergeCell ref="B66:E66"/>
    <mergeCell ref="B69:E69"/>
    <mergeCell ref="B70:E70"/>
    <mergeCell ref="B71:E71"/>
    <mergeCell ref="A62:E62"/>
    <mergeCell ref="A63:O63"/>
    <mergeCell ref="A64:O64"/>
    <mergeCell ref="A65:O65"/>
    <mergeCell ref="Q65:Q66"/>
    <mergeCell ref="R65:R66"/>
    <mergeCell ref="B56:E56"/>
    <mergeCell ref="B57:E57"/>
    <mergeCell ref="B58:E58"/>
    <mergeCell ref="B59:E59"/>
    <mergeCell ref="B60:E60"/>
    <mergeCell ref="B61:E61"/>
    <mergeCell ref="A52:O52"/>
    <mergeCell ref="B53:E53"/>
    <mergeCell ref="B54:E54"/>
    <mergeCell ref="B55:E55"/>
    <mergeCell ref="B43:E43"/>
    <mergeCell ref="B44:E44"/>
    <mergeCell ref="B45:E45"/>
    <mergeCell ref="B46:E46"/>
    <mergeCell ref="A47:E47"/>
    <mergeCell ref="B36:E36"/>
    <mergeCell ref="B37:E37"/>
    <mergeCell ref="A38:E38"/>
    <mergeCell ref="A39:O39"/>
    <mergeCell ref="A40:O40"/>
    <mergeCell ref="B42:E42"/>
    <mergeCell ref="A29:F29"/>
    <mergeCell ref="A31:O31"/>
    <mergeCell ref="B32:E32"/>
    <mergeCell ref="B33:E33"/>
    <mergeCell ref="B34:E34"/>
    <mergeCell ref="B35:E35"/>
    <mergeCell ref="A26:F26"/>
    <mergeCell ref="A27:F27"/>
    <mergeCell ref="A28:F28"/>
    <mergeCell ref="A17:P17"/>
    <mergeCell ref="A18:F18"/>
    <mergeCell ref="A19:F19"/>
    <mergeCell ref="A20:F20"/>
    <mergeCell ref="A21:F21"/>
    <mergeCell ref="A22:F22"/>
    <mergeCell ref="B9:C9"/>
    <mergeCell ref="B10:M10"/>
    <mergeCell ref="B11:C11"/>
    <mergeCell ref="B13:C13"/>
    <mergeCell ref="B14:C14"/>
    <mergeCell ref="B15:P15"/>
    <mergeCell ref="A23:F23"/>
    <mergeCell ref="A24:F24"/>
    <mergeCell ref="A25:F25"/>
  </mergeCells>
  <hyperlinks>
    <hyperlink ref="B13" r:id="rId1" xr:uid="{F2803F33-1E81-4AA7-8C56-AD722EE486AC}"/>
    <hyperlink ref="B14" r:id="rId2" xr:uid="{54624AE4-53EE-4CC5-B611-2564787C0BF9}"/>
    <hyperlink ref="B9" r:id="rId3" xr:uid="{8AC66730-A713-4EDA-9AC9-BC8989294170}"/>
    <hyperlink ref="B11" r:id="rId4" xr:uid="{0354E86F-9177-4B44-BA17-B7ADD81A62AD}"/>
  </hyperlinks>
  <pageMargins left="0.25" right="0.25" top="0.75" bottom="0.75" header="0.3" footer="0.3"/>
  <pageSetup paperSize="9" scale="36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Quadro Resumo</vt:lpstr>
      <vt:lpstr>Postos de Trabalho - 2026</vt:lpstr>
      <vt:lpstr>Postos de Trabalho - 2027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Babinski Neto</dc:creator>
  <cp:lastModifiedBy>Stefano Babinski Neto</cp:lastModifiedBy>
  <cp:lastPrinted>2026-06-19T13:24:37Z</cp:lastPrinted>
  <dcterms:created xsi:type="dcterms:W3CDTF">2025-09-04T17:24:56Z</dcterms:created>
  <dcterms:modified xsi:type="dcterms:W3CDTF">2026-06-19T20:02:03Z</dcterms:modified>
</cp:coreProperties>
</file>