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LIC\SECC\SEI 2026\DISPENSA\GARRAFA INOX\"/>
    </mc:Choice>
  </mc:AlternateContent>
  <xr:revisionPtr revIDLastSave="0" documentId="13_ncr:1_{6FF22B89-07B2-4555-96C7-FFC3AC59B7E6}" xr6:coauthVersionLast="47" xr6:coauthVersionMax="47" xr10:uidLastSave="{00000000-0000-0000-0000-000000000000}"/>
  <bookViews>
    <workbookView xWindow="28680" yWindow="-120" windowWidth="29040" windowHeight="15720" xr2:uid="{82590BF5-7CCC-4296-87FE-D1738ABFD8EC}"/>
  </bookViews>
  <sheets>
    <sheet name="Mapa Comparativo" sheetId="2" r:id="rId1"/>
    <sheet name="Fontes Consultadas" sheetId="1" r:id="rId2"/>
  </sheets>
  <definedNames>
    <definedName name="_xlnm._FilterDatabase" localSheetId="1" hidden="1">'Fontes Consultadas'!$A$2:$J$10</definedName>
    <definedName name="_xlnm._FilterDatabase" localSheetId="0" hidden="1">'Mapa Comparativo'!$A$8:$U$10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17" i="2" l="1"/>
  <c r="Y17" i="2" l="1"/>
  <c r="X17" i="2"/>
  <c r="W17" i="2"/>
  <c r="V17" i="2"/>
  <c r="L15" i="1"/>
  <c r="L16" i="1"/>
  <c r="L17" i="1"/>
  <c r="L18" i="1"/>
  <c r="L19" i="1"/>
  <c r="L14" i="1"/>
  <c r="L13" i="1"/>
  <c r="L9" i="1"/>
  <c r="L10" i="1"/>
  <c r="L11" i="1"/>
  <c r="L12" i="1"/>
  <c r="L8" i="1"/>
  <c r="L7" i="1"/>
  <c r="L6" i="1"/>
  <c r="L5" i="1"/>
  <c r="L4" i="1"/>
  <c r="L3" i="1"/>
  <c r="V10" i="2"/>
  <c r="X10" i="2"/>
  <c r="W10" i="2"/>
  <c r="Z17" i="2" l="1"/>
  <c r="AC17" i="2" s="1"/>
  <c r="AC18" i="2" s="1"/>
  <c r="Y10" i="2"/>
  <c r="Z10" i="2" l="1"/>
  <c r="AA10" i="2" s="1"/>
  <c r="AB10" i="2" s="1"/>
  <c r="AC10" i="2" l="1"/>
  <c r="AC11" i="2" l="1"/>
</calcChain>
</file>

<file path=xl/sharedStrings.xml><?xml version="1.0" encoding="utf-8"?>
<sst xmlns="http://schemas.openxmlformats.org/spreadsheetml/2006/main" count="188" uniqueCount="124">
  <si>
    <t>FONTE</t>
  </si>
  <si>
    <t>EMPRESA</t>
  </si>
  <si>
    <t>CNPJ</t>
  </si>
  <si>
    <t>R.1</t>
  </si>
  <si>
    <t>R.2</t>
  </si>
  <si>
    <t>R.3</t>
  </si>
  <si>
    <t>Un</t>
  </si>
  <si>
    <t>R.4</t>
  </si>
  <si>
    <t>R.5</t>
  </si>
  <si>
    <t>EMAIL</t>
  </si>
  <si>
    <t>TELEFONE</t>
  </si>
  <si>
    <t>Qtd</t>
  </si>
  <si>
    <t>Valor Unitário</t>
  </si>
  <si>
    <t>RESULTADO</t>
  </si>
  <si>
    <t>Unid. Medida</t>
  </si>
  <si>
    <t>Título</t>
  </si>
  <si>
    <t>Item</t>
  </si>
  <si>
    <t>ÓRGÃO</t>
  </si>
  <si>
    <t>R.6</t>
  </si>
  <si>
    <t>R.7</t>
  </si>
  <si>
    <t>R.8</t>
  </si>
  <si>
    <t>R.9</t>
  </si>
  <si>
    <t>R.10</t>
  </si>
  <si>
    <t>R.11</t>
  </si>
  <si>
    <t>Valor Total</t>
  </si>
  <si>
    <t>R.12</t>
  </si>
  <si>
    <t>R.13</t>
  </si>
  <si>
    <t>R.14</t>
  </si>
  <si>
    <t>R.15</t>
  </si>
  <si>
    <t>R.16</t>
  </si>
  <si>
    <r>
      <rPr>
        <u/>
        <sz val="11"/>
        <rFont val="Calibri"/>
        <family val="2"/>
        <scheme val="minor"/>
      </rPr>
      <t>Legislação Utilizada</t>
    </r>
    <r>
      <rPr>
        <sz val="11"/>
        <rFont val="Calibri"/>
        <family val="2"/>
        <scheme val="minor"/>
      </rPr>
      <t>: Instrução Normativa 65/2021 SEGES/ME</t>
    </r>
  </si>
  <si>
    <t>FONTE DE PESQUISA</t>
  </si>
  <si>
    <t>Quantidade de Preços</t>
  </si>
  <si>
    <t>Desvio Padrão</t>
  </si>
  <si>
    <t>Coeficiente de Variação</t>
  </si>
  <si>
    <t>1ª TABELA - SANEAMENTO AMOSTRAL E ANÁLISE CRÍTICA</t>
  </si>
  <si>
    <t>VALOR TOTAL</t>
  </si>
  <si>
    <t>Método Adotado</t>
  </si>
  <si>
    <t>Valor Unitário (Mediana)</t>
  </si>
  <si>
    <t>Valor Unitário (Média)</t>
  </si>
  <si>
    <t>Ente Público</t>
  </si>
  <si>
    <t xml:space="preserve">DATA </t>
  </si>
  <si>
    <t>2ª TABELA - SANEAMENTO AMOSTRAL E ANÁLISE CRÍTICA</t>
  </si>
  <si>
    <t>Fornecedor</t>
  </si>
  <si>
    <t>26.824.426/0001-53</t>
  </si>
  <si>
    <t>A7 BRINDES COMÉRCIO DE PRODUTOS PERSONALIZADOS</t>
  </si>
  <si>
    <t>08.855.791/0001-43</t>
  </si>
  <si>
    <t>contato@a7brindes.com.br</t>
  </si>
  <si>
    <t>(11) 3596-5666</t>
  </si>
  <si>
    <t>dbrindesbrasilia@gmail.com</t>
  </si>
  <si>
    <t>(61) 3552-3045</t>
  </si>
  <si>
    <t>PREÇO</t>
  </si>
  <si>
    <t>Squeeze Térmico, conforme especifiações contidas no Termo de Referência.</t>
  </si>
  <si>
    <t>60</t>
  </si>
  <si>
    <r>
      <rPr>
        <u/>
        <sz val="11"/>
        <rFont val="Calibri"/>
        <family val="2"/>
        <scheme val="minor"/>
      </rPr>
      <t>Processo</t>
    </r>
    <r>
      <rPr>
        <sz val="11"/>
        <rFont val="Calibri"/>
        <family val="2"/>
        <scheme val="minor"/>
      </rPr>
      <t>: n° 50000.013979/2026-00</t>
    </r>
  </si>
  <si>
    <r>
      <rPr>
        <u/>
        <sz val="11"/>
        <rFont val="Calibri"/>
        <family val="2"/>
        <scheme val="minor"/>
      </rPr>
      <t>Objeto</t>
    </r>
    <r>
      <rPr>
        <sz val="11"/>
        <rFont val="Calibri"/>
        <family val="2"/>
        <scheme val="minor"/>
      </rPr>
      <t>:  Aquisição de squeeze térmicos</t>
    </r>
  </si>
  <si>
    <t xml:space="preserve">SUPERINTENDÊNCIA REGIONAL DO DNIT – PB </t>
  </si>
  <si>
    <t>PREGÃO</t>
  </si>
  <si>
    <t>UASG</t>
  </si>
  <si>
    <t>90005/2025</t>
  </si>
  <si>
    <t>bidscenter.net@gmail.com</t>
  </si>
  <si>
    <t>(61) 9 9948-4519</t>
  </si>
  <si>
    <t>BIDS CENTER</t>
  </si>
  <si>
    <t xml:space="preserve">50.283.826/0001-83 </t>
  </si>
  <si>
    <t>ARNOU ARAUJO ROCHA TO</t>
  </si>
  <si>
    <t>90002/2025</t>
  </si>
  <si>
    <t>ASSOCIAÇÃO A.C.E.M.J.A.A DE PARAÍSO / TO</t>
  </si>
  <si>
    <t>29.524.989/0001-14</t>
  </si>
  <si>
    <t>pmw_rocha@hotmail.com</t>
  </si>
  <si>
    <t>(63) 98488-3363</t>
  </si>
  <si>
    <t>CAROL UNIFORMES LTDA</t>
  </si>
  <si>
    <t>30.401.305/0001-76</t>
  </si>
  <si>
    <t>PREFEITURA MUNICIPAL DE BURITIS</t>
  </si>
  <si>
    <t>90014/2025</t>
  </si>
  <si>
    <t>neti.miranda@hotmail.com</t>
  </si>
  <si>
    <t>(69) 9 9272-8194</t>
  </si>
  <si>
    <t>JERONIDES LOPES DA SILVA</t>
  </si>
  <si>
    <t>60.827.030/0001-06</t>
  </si>
  <si>
    <t xml:space="preserve"> (24) 97403-2740</t>
  </si>
  <si>
    <t>jeronides@gmail.com</t>
  </si>
  <si>
    <t>COMANDO DO 1.DISTRITO NAVAL - RJ</t>
  </si>
  <si>
    <t>90032/2025</t>
  </si>
  <si>
    <t xml:space="preserve">Galaxy Brindes e Serviços Ltda </t>
  </si>
  <si>
    <t>ester@galaxybrindes.com.br</t>
  </si>
  <si>
    <t>(71) 3304-4499</t>
  </si>
  <si>
    <t>SECRETARIA DE ESTADO DA SAÚDE DO ESTADO DO TOCANTINS</t>
  </si>
  <si>
    <t>90175/2024</t>
  </si>
  <si>
    <t>Mídias Especializadas</t>
  </si>
  <si>
    <t>CANUDO COMÉRCIO DE PRODUTOS</t>
  </si>
  <si>
    <t>34.170.766-0001-36</t>
  </si>
  <si>
    <t>DEMI DELUXE</t>
  </si>
  <si>
    <t>14.513.247-0001-16</t>
  </si>
  <si>
    <t>MAGAZINE LUIZA</t>
  </si>
  <si>
    <t>47.960.950-0001-21</t>
  </si>
  <si>
    <t>WORLD PRESENTES</t>
  </si>
  <si>
    <t>06.889.175-0001-88</t>
  </si>
  <si>
    <t>NIAZI CHOHFI ARTEFATOS</t>
  </si>
  <si>
    <t>14.152.403-0005-94</t>
  </si>
  <si>
    <t>LOJAS AQUI TEM INOVA SIMPLES</t>
  </si>
  <si>
    <t>58.787.331-0001-01</t>
  </si>
  <si>
    <t>R.17</t>
  </si>
  <si>
    <t xml:space="preserve">Aly Brindes </t>
  </si>
  <si>
    <t xml:space="preserve"> 53.978.998/0001-60 </t>
  </si>
  <si>
    <t>(61) 996720754</t>
  </si>
  <si>
    <t>CROSS BRINDES</t>
  </si>
  <si>
    <t>(11) 2306-8345</t>
  </si>
  <si>
    <t>EVOLUTE COMÉRCIO DE BRINDES LTDA</t>
  </si>
  <si>
    <t>27.398.370/0001-85</t>
  </si>
  <si>
    <t>(61) 3047-5599</t>
  </si>
  <si>
    <t>contato@evolutebrindes.com.br</t>
  </si>
  <si>
    <t>FORTUNE COMERCIO E SERVICOS DE BRINDES LTDA</t>
  </si>
  <si>
    <t>FORTUNE.COMERCIAL01@GMAIL.COM</t>
  </si>
  <si>
    <t>PONTUAL BRINDES E CONFECÇÃOES LTDA</t>
  </si>
  <si>
    <t>26.787.220/0001-09</t>
  </si>
  <si>
    <t>28.613.421/0001-07</t>
  </si>
  <si>
    <t>crossbrindes@crossbrindes.com.br</t>
  </si>
  <si>
    <t>mikaelyujinakamura@gmail.com</t>
  </si>
  <si>
    <t>VIGÊNCIA</t>
  </si>
  <si>
    <t>(61) 3201-1483</t>
  </si>
  <si>
    <t>48.392.670/0001-27</t>
  </si>
  <si>
    <r>
      <rPr>
        <b/>
        <sz val="11"/>
        <color theme="1"/>
        <rFont val="Calibri"/>
        <family val="2"/>
        <scheme val="minor"/>
      </rPr>
      <t xml:space="preserve">MINISTÉRIO DOS TRANSPORTES
</t>
    </r>
    <r>
      <rPr>
        <sz val="11"/>
        <color theme="1"/>
        <rFont val="Calibri"/>
        <family val="2"/>
        <scheme val="minor"/>
      </rPr>
      <t>SECRETARIA EXECUTIVA  - SPOA
COORDENAÇÃO DE LICITAÇÕES E CONTRATOS
DIVISÃO DE LICITAÇÕES E CONTRATOS
SERVIÇO DE PESQUISA DE PREÇOS E COMPRAS DIRETAS</t>
    </r>
  </si>
  <si>
    <t>Menor Valor do Fornecedor</t>
  </si>
  <si>
    <r>
      <rPr>
        <b/>
        <sz val="11"/>
        <color theme="1"/>
        <rFont val="Calibri"/>
        <family val="2"/>
        <scheme val="minor"/>
      </rPr>
      <t xml:space="preserve">Obs: </t>
    </r>
    <r>
      <rPr>
        <sz val="11"/>
        <color theme="1"/>
        <rFont val="Calibri"/>
        <family val="2"/>
        <scheme val="minor"/>
      </rPr>
      <t>valores excluídos por serem considerados inexequíveis ou por estarem com valores excessivamente altos em relação aos outros.</t>
    </r>
  </si>
  <si>
    <r>
      <t>Método estatístico aplicado para a definição do valor estimado:</t>
    </r>
    <r>
      <rPr>
        <sz val="11"/>
        <rFont val="Calibri"/>
        <family val="2"/>
        <scheme val="minor"/>
      </rPr>
      <t xml:space="preserve"> Menor valor oferecido por fornecedor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</si>
</sst>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  <xf numFmtId="44" fontId="6" fillId="4" borderId="1" xfId="1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44" fontId="10" fillId="7" borderId="1" xfId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/>
    </xf>
    <xf numFmtId="14" fontId="9" fillId="7" borderId="1" xfId="0" applyNumberFormat="1" applyFont="1" applyFill="1" applyBorder="1" applyAlignment="1">
      <alignment horizontal="center" vertical="center"/>
    </xf>
    <xf numFmtId="0" fontId="11" fillId="7" borderId="1" xfId="2" applyFont="1" applyFill="1" applyBorder="1" applyAlignment="1">
      <alignment horizontal="left" vertical="center"/>
    </xf>
    <xf numFmtId="0" fontId="9" fillId="7" borderId="0" xfId="0" applyFont="1" applyFill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44" fontId="10" fillId="9" borderId="1" xfId="1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left" vertical="center"/>
    </xf>
    <xf numFmtId="0" fontId="11" fillId="9" borderId="1" xfId="2" applyFont="1" applyFill="1" applyBorder="1" applyAlignment="1">
      <alignment horizontal="left" vertical="center"/>
    </xf>
    <xf numFmtId="14" fontId="9" fillId="9" borderId="1" xfId="0" applyNumberFormat="1" applyFont="1" applyFill="1" applyBorder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10" fillId="9" borderId="1" xfId="0" applyFont="1" applyFill="1" applyBorder="1" applyAlignment="1">
      <alignment horizontal="left" vertical="center"/>
    </xf>
    <xf numFmtId="0" fontId="11" fillId="9" borderId="1" xfId="2" applyFont="1" applyFill="1" applyBorder="1" applyAlignment="1">
      <alignment horizontal="left"/>
    </xf>
    <xf numFmtId="0" fontId="9" fillId="6" borderId="1" xfId="0" applyFont="1" applyFill="1" applyBorder="1" applyAlignment="1">
      <alignment horizontal="center" vertical="center"/>
    </xf>
    <xf numFmtId="44" fontId="10" fillId="6" borderId="1" xfId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0" fontId="11" fillId="6" borderId="1" xfId="2" applyFont="1" applyFill="1" applyBorder="1" applyAlignment="1">
      <alignment horizontal="left" vertical="center"/>
    </xf>
    <xf numFmtId="14" fontId="9" fillId="6" borderId="1" xfId="0" applyNumberFormat="1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44" fontId="9" fillId="6" borderId="1" xfId="1" applyFont="1" applyFill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0" fillId="3" borderId="0" xfId="0" applyFont="1" applyFill="1" applyAlignment="1">
      <alignment vertical="center"/>
    </xf>
    <xf numFmtId="0" fontId="0" fillId="0" borderId="0" xfId="0" applyFont="1" applyBorder="1" applyAlignment="1">
      <alignment vertical="center"/>
    </xf>
    <xf numFmtId="44" fontId="0" fillId="0" borderId="0" xfId="0" applyNumberFormat="1" applyFont="1" applyAlignment="1">
      <alignment vertical="center"/>
    </xf>
  </cellXfs>
  <cellStyles count="4">
    <cellStyle name="Hiperlink" xfId="2" builtinId="8"/>
    <cellStyle name="Moeda" xfId="1" builtinId="4"/>
    <cellStyle name="Normal" xfId="0" builtinId="0"/>
    <cellStyle name="Porcentagem" xfId="3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133349</xdr:rowOff>
    </xdr:from>
    <xdr:to>
      <xdr:col>0</xdr:col>
      <xdr:colOff>762000</xdr:colOff>
      <xdr:row>0</xdr:row>
      <xdr:rowOff>942975</xdr:rowOff>
    </xdr:to>
    <xdr:pic>
      <xdr:nvPicPr>
        <xdr:cNvPr id="2" name="Imagem 1" descr="Brasão da República.png">
          <a:extLst>
            <a:ext uri="{FF2B5EF4-FFF2-40B4-BE49-F238E27FC236}">
              <a16:creationId xmlns:a16="http://schemas.microsoft.com/office/drawing/2014/main" id="{7F9AF46C-0D04-4972-BEE7-BA90F1966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133349"/>
          <a:ext cx="685800" cy="809626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76199</xdr:rowOff>
    </xdr:from>
    <xdr:to>
      <xdr:col>0</xdr:col>
      <xdr:colOff>862667</xdr:colOff>
      <xdr:row>0</xdr:row>
      <xdr:rowOff>962024</xdr:rowOff>
    </xdr:to>
    <xdr:pic>
      <xdr:nvPicPr>
        <xdr:cNvPr id="3" name="Imagem 2" descr="Brasão da República | Instituto de Artes">
          <a:extLst>
            <a:ext uri="{FF2B5EF4-FFF2-40B4-BE49-F238E27FC236}">
              <a16:creationId xmlns:a16="http://schemas.microsoft.com/office/drawing/2014/main" id="{49271F1F-1718-41C5-AEE9-37D869CE3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199"/>
          <a:ext cx="776942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FORTUNE.COMERCIAL01@GMAIL.COM" TargetMode="External"/><Relationship Id="rId3" Type="http://schemas.openxmlformats.org/officeDocument/2006/relationships/hyperlink" Target="mailto:neti.miranda@hotmail.com" TargetMode="External"/><Relationship Id="rId7" Type="http://schemas.openxmlformats.org/officeDocument/2006/relationships/hyperlink" Target="mailto:contato@evolutebrindes.com.br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mailto:pmw_rocha@hotmail.com" TargetMode="External"/><Relationship Id="rId1" Type="http://schemas.openxmlformats.org/officeDocument/2006/relationships/hyperlink" Target="mailto:bidscenter.net@gmail.com" TargetMode="External"/><Relationship Id="rId6" Type="http://schemas.openxmlformats.org/officeDocument/2006/relationships/hyperlink" Target="mailto:contato@a7brindes.com.br" TargetMode="External"/><Relationship Id="rId11" Type="http://schemas.openxmlformats.org/officeDocument/2006/relationships/hyperlink" Target="mailto:mikaelyujinakamura@gmail.com" TargetMode="External"/><Relationship Id="rId5" Type="http://schemas.openxmlformats.org/officeDocument/2006/relationships/hyperlink" Target="mailto:ester@galaxybrindes.com.br" TargetMode="External"/><Relationship Id="rId10" Type="http://schemas.openxmlformats.org/officeDocument/2006/relationships/hyperlink" Target="mailto:crossbrindes@crossbrindes.com.br" TargetMode="External"/><Relationship Id="rId4" Type="http://schemas.openxmlformats.org/officeDocument/2006/relationships/hyperlink" Target="mailto:jeronides@gmail.com" TargetMode="External"/><Relationship Id="rId9" Type="http://schemas.openxmlformats.org/officeDocument/2006/relationships/hyperlink" Target="mailto:dbrindesbrasil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39781-083E-4B98-800D-28C10E7AC7C5}">
  <dimension ref="A1:AC20"/>
  <sheetViews>
    <sheetView tabSelected="1" zoomScale="85" zoomScaleNormal="85" workbookViewId="0">
      <selection activeCell="H25" sqref="H25"/>
    </sheetView>
  </sheetViews>
  <sheetFormatPr defaultColWidth="16.28515625" defaultRowHeight="15" x14ac:dyDescent="0.25"/>
  <cols>
    <col min="1" max="1" width="14.5703125" style="32" customWidth="1"/>
    <col min="2" max="2" width="55" style="32" customWidth="1"/>
    <col min="3" max="3" width="8.85546875" style="32" customWidth="1"/>
    <col min="4" max="4" width="4.7109375" style="32" customWidth="1"/>
    <col min="5" max="21" width="10.7109375" style="32" customWidth="1"/>
    <col min="22" max="26" width="11" style="32" customWidth="1"/>
    <col min="27" max="27" width="14.7109375" style="32" customWidth="1"/>
    <col min="28" max="28" width="11" style="32" customWidth="1"/>
    <col min="29" max="29" width="14.7109375" style="32" customWidth="1"/>
    <col min="30" max="16384" width="16.28515625" style="32"/>
  </cols>
  <sheetData>
    <row r="1" spans="1:29" ht="77.25" customHeight="1" x14ac:dyDescent="0.25">
      <c r="B1" s="27" t="s">
        <v>120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9" s="28" customFormat="1" ht="17.25" customHeight="1" x14ac:dyDescent="0.25">
      <c r="A2" s="5" t="s">
        <v>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"/>
      <c r="Q2" s="1"/>
      <c r="R2" s="1"/>
      <c r="S2" s="1"/>
      <c r="T2" s="1"/>
      <c r="U2" s="1"/>
    </row>
    <row r="3" spans="1:29" s="28" customFormat="1" ht="17.25" customHeight="1" x14ac:dyDescent="0.25">
      <c r="A3" s="5" t="s">
        <v>55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1"/>
      <c r="Q3" s="1"/>
      <c r="R3" s="1"/>
      <c r="S3" s="1"/>
      <c r="T3" s="1"/>
      <c r="U3" s="1"/>
    </row>
    <row r="4" spans="1:29" ht="17.25" customHeight="1" x14ac:dyDescent="0.25">
      <c r="A4" s="5" t="s">
        <v>30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2"/>
      <c r="Q4" s="2"/>
      <c r="R4" s="2"/>
      <c r="S4" s="2"/>
      <c r="T4" s="2"/>
      <c r="U4" s="1"/>
      <c r="V4" s="28"/>
      <c r="W4" s="28"/>
      <c r="X4" s="28"/>
      <c r="Y4" s="28"/>
      <c r="Z4" s="28"/>
      <c r="AA4" s="28"/>
      <c r="AB4" s="28"/>
      <c r="AC4" s="28"/>
    </row>
    <row r="5" spans="1:29" ht="17.25" customHeight="1" x14ac:dyDescent="0.25">
      <c r="A5" s="6" t="s">
        <v>123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2"/>
      <c r="Q5" s="2"/>
      <c r="R5" s="2"/>
      <c r="S5" s="2"/>
      <c r="T5" s="2"/>
      <c r="U5" s="1"/>
      <c r="V5" s="28"/>
      <c r="W5" s="28"/>
      <c r="X5" s="28"/>
      <c r="Y5" s="28"/>
      <c r="Z5" s="28"/>
      <c r="AA5" s="28"/>
      <c r="AB5" s="28"/>
      <c r="AC5" s="28"/>
    </row>
    <row r="6" spans="1:29" ht="15" customHeight="1" x14ac:dyDescent="0.25">
      <c r="A6" s="1"/>
      <c r="B6" s="5"/>
      <c r="C6" s="1"/>
      <c r="D6" s="1"/>
      <c r="E6" s="1"/>
      <c r="F6" s="1"/>
      <c r="G6" s="1"/>
      <c r="H6" s="1"/>
      <c r="I6" s="1"/>
      <c r="J6" s="1"/>
      <c r="K6" s="1"/>
      <c r="L6" s="3"/>
      <c r="M6" s="3"/>
      <c r="N6" s="3"/>
      <c r="O6" s="3"/>
      <c r="P6" s="4"/>
      <c r="Q6" s="4"/>
      <c r="R6" s="4"/>
      <c r="S6" s="4"/>
      <c r="T6" s="4"/>
      <c r="U6" s="3"/>
    </row>
    <row r="7" spans="1:29" ht="16.5" customHeight="1" x14ac:dyDescent="0.25">
      <c r="A7" s="24" t="s">
        <v>35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</row>
    <row r="8" spans="1:29" ht="22.5" customHeight="1" x14ac:dyDescent="0.25">
      <c r="A8" s="24" t="s">
        <v>16</v>
      </c>
      <c r="B8" s="24" t="s">
        <v>15</v>
      </c>
      <c r="C8" s="25" t="s">
        <v>14</v>
      </c>
      <c r="D8" s="25" t="s">
        <v>11</v>
      </c>
      <c r="E8" s="25" t="s">
        <v>3</v>
      </c>
      <c r="F8" s="25" t="s">
        <v>4</v>
      </c>
      <c r="G8" s="25" t="s">
        <v>5</v>
      </c>
      <c r="H8" s="25" t="s">
        <v>7</v>
      </c>
      <c r="I8" s="25" t="s">
        <v>8</v>
      </c>
      <c r="J8" s="25" t="s">
        <v>18</v>
      </c>
      <c r="K8" s="25" t="s">
        <v>19</v>
      </c>
      <c r="L8" s="25" t="s">
        <v>20</v>
      </c>
      <c r="M8" s="25" t="s">
        <v>21</v>
      </c>
      <c r="N8" s="25" t="s">
        <v>22</v>
      </c>
      <c r="O8" s="25" t="s">
        <v>23</v>
      </c>
      <c r="P8" s="25" t="s">
        <v>25</v>
      </c>
      <c r="Q8" s="25" t="s">
        <v>26</v>
      </c>
      <c r="R8" s="25" t="s">
        <v>27</v>
      </c>
      <c r="S8" s="25" t="s">
        <v>28</v>
      </c>
      <c r="T8" s="25" t="s">
        <v>29</v>
      </c>
      <c r="U8" s="25" t="s">
        <v>100</v>
      </c>
      <c r="V8" s="26" t="s">
        <v>32</v>
      </c>
      <c r="W8" s="26" t="s">
        <v>39</v>
      </c>
      <c r="X8" s="26" t="s">
        <v>38</v>
      </c>
      <c r="Y8" s="26" t="s">
        <v>33</v>
      </c>
      <c r="Z8" s="26" t="s">
        <v>34</v>
      </c>
      <c r="AA8" s="26" t="s">
        <v>37</v>
      </c>
      <c r="AB8" s="26" t="s">
        <v>12</v>
      </c>
      <c r="AC8" s="26" t="s">
        <v>24</v>
      </c>
    </row>
    <row r="9" spans="1:29" ht="22.5" customHeight="1" x14ac:dyDescent="0.25">
      <c r="A9" s="24"/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6"/>
      <c r="W9" s="26"/>
      <c r="X9" s="26"/>
      <c r="Y9" s="26"/>
      <c r="Z9" s="26"/>
      <c r="AA9" s="26"/>
      <c r="AB9" s="26"/>
      <c r="AC9" s="26"/>
    </row>
    <row r="10" spans="1:29" ht="30" x14ac:dyDescent="0.25">
      <c r="A10" s="7">
        <v>1</v>
      </c>
      <c r="B10" s="8" t="s">
        <v>52</v>
      </c>
      <c r="C10" s="9" t="s">
        <v>6</v>
      </c>
      <c r="D10" s="10" t="s">
        <v>53</v>
      </c>
      <c r="E10" s="15">
        <v>50</v>
      </c>
      <c r="F10" s="15">
        <v>59</v>
      </c>
      <c r="G10" s="15">
        <v>50</v>
      </c>
      <c r="H10" s="15">
        <v>39</v>
      </c>
      <c r="I10" s="15">
        <v>42</v>
      </c>
      <c r="J10" s="14">
        <v>93.34</v>
      </c>
      <c r="K10" s="15">
        <v>62.9</v>
      </c>
      <c r="L10" s="14">
        <v>109</v>
      </c>
      <c r="M10" s="14">
        <v>81.209999999999994</v>
      </c>
      <c r="N10" s="14">
        <v>91.89</v>
      </c>
      <c r="O10" s="14">
        <v>96.94</v>
      </c>
      <c r="P10" s="14">
        <v>101.11</v>
      </c>
      <c r="Q10" s="14">
        <v>74</v>
      </c>
      <c r="R10" s="14">
        <v>79.34</v>
      </c>
      <c r="S10" s="14">
        <v>82.9</v>
      </c>
      <c r="T10" s="14">
        <v>82.5</v>
      </c>
      <c r="U10" s="54">
        <v>42.9</v>
      </c>
      <c r="V10" s="29">
        <f>COUNT(E10:U10)</f>
        <v>17</v>
      </c>
      <c r="W10" s="30">
        <f>ROUND(AVERAGE(E10:U10),2)</f>
        <v>72.83</v>
      </c>
      <c r="X10" s="30">
        <f>ROUND(MEDIAN(E10:U10),2)</f>
        <v>79.34</v>
      </c>
      <c r="Y10" s="11">
        <f>_xlfn.STDEV.S(E10:U10)</f>
        <v>22.5072269276023</v>
      </c>
      <c r="Z10" s="12">
        <f>Y10/W10</f>
        <v>0.30903785428535357</v>
      </c>
      <c r="AA10" s="31" t="str">
        <f>IF(Z10&gt;25%,"Mediana","Média Aritmética")</f>
        <v>Mediana</v>
      </c>
      <c r="AB10" s="11">
        <f>IF(AA10="Média Aritmética",W10,X10)</f>
        <v>79.34</v>
      </c>
      <c r="AC10" s="11">
        <f>ROUND(AB10*D10,2)</f>
        <v>4760.3999999999996</v>
      </c>
    </row>
    <row r="11" spans="1:29" ht="18" customHeight="1" x14ac:dyDescent="0.25">
      <c r="A11" s="21" t="s">
        <v>36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13">
        <f>ROUND(SUM(AC10:AC10),2)</f>
        <v>4760.3999999999996</v>
      </c>
    </row>
    <row r="12" spans="1:29" x14ac:dyDescent="0.25">
      <c r="A12" s="55" t="s">
        <v>122</v>
      </c>
      <c r="B12" s="55"/>
      <c r="C12" s="55"/>
      <c r="D12" s="55"/>
      <c r="E12" s="55"/>
      <c r="F12" s="55"/>
      <c r="G12" s="55"/>
      <c r="H12" s="55"/>
      <c r="I12" s="58"/>
      <c r="J12" s="58"/>
      <c r="K12" s="58"/>
      <c r="L12" s="58"/>
      <c r="M12" s="58"/>
      <c r="N12" s="58"/>
      <c r="O12" s="28"/>
      <c r="P12" s="56"/>
      <c r="Q12" s="56"/>
      <c r="R12" s="56"/>
      <c r="S12" s="56"/>
      <c r="T12" s="56"/>
      <c r="U12" s="56"/>
      <c r="V12" s="57"/>
      <c r="W12" s="57"/>
      <c r="X12" s="57"/>
      <c r="Y12" s="57"/>
      <c r="Z12" s="57"/>
      <c r="AA12" s="57"/>
      <c r="AB12" s="57"/>
      <c r="AC12" s="57"/>
    </row>
    <row r="13" spans="1:29" ht="16.5" customHeight="1" x14ac:dyDescent="0.25">
      <c r="K13" s="28"/>
      <c r="L13" s="28"/>
      <c r="M13" s="28"/>
      <c r="N13" s="28"/>
    </row>
    <row r="14" spans="1:29" x14ac:dyDescent="0.25">
      <c r="A14" s="24" t="s">
        <v>42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spans="1:29" x14ac:dyDescent="0.25">
      <c r="A15" s="24" t="s">
        <v>16</v>
      </c>
      <c r="B15" s="24" t="s">
        <v>15</v>
      </c>
      <c r="C15" s="25" t="s">
        <v>14</v>
      </c>
      <c r="D15" s="25" t="s">
        <v>11</v>
      </c>
      <c r="E15" s="25" t="s">
        <v>3</v>
      </c>
      <c r="F15" s="25" t="s">
        <v>4</v>
      </c>
      <c r="G15" s="25" t="s">
        <v>5</v>
      </c>
      <c r="H15" s="25" t="s">
        <v>7</v>
      </c>
      <c r="I15" s="25" t="s">
        <v>8</v>
      </c>
      <c r="J15" s="25" t="s">
        <v>18</v>
      </c>
      <c r="K15" s="25" t="s">
        <v>19</v>
      </c>
      <c r="L15" s="25" t="s">
        <v>20</v>
      </c>
      <c r="M15" s="25" t="s">
        <v>21</v>
      </c>
      <c r="N15" s="25" t="s">
        <v>22</v>
      </c>
      <c r="O15" s="25" t="s">
        <v>23</v>
      </c>
      <c r="P15" s="25" t="s">
        <v>25</v>
      </c>
      <c r="Q15" s="25" t="s">
        <v>26</v>
      </c>
      <c r="R15" s="25" t="s">
        <v>27</v>
      </c>
      <c r="S15" s="25" t="s">
        <v>28</v>
      </c>
      <c r="T15" s="25" t="s">
        <v>29</v>
      </c>
      <c r="U15" s="25" t="s">
        <v>100</v>
      </c>
      <c r="V15" s="26" t="s">
        <v>32</v>
      </c>
      <c r="W15" s="26" t="s">
        <v>39</v>
      </c>
      <c r="X15" s="26" t="s">
        <v>38</v>
      </c>
      <c r="Y15" s="26" t="s">
        <v>33</v>
      </c>
      <c r="Z15" s="26" t="s">
        <v>34</v>
      </c>
      <c r="AA15" s="26" t="s">
        <v>37</v>
      </c>
      <c r="AB15" s="26" t="s">
        <v>12</v>
      </c>
      <c r="AC15" s="26" t="s">
        <v>24</v>
      </c>
    </row>
    <row r="16" spans="1:29" ht="30.75" customHeight="1" x14ac:dyDescent="0.25">
      <c r="A16" s="24"/>
      <c r="B16" s="2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6"/>
      <c r="W16" s="26"/>
      <c r="X16" s="26"/>
      <c r="Y16" s="26"/>
      <c r="Z16" s="26"/>
      <c r="AA16" s="26"/>
      <c r="AB16" s="26"/>
      <c r="AC16" s="26"/>
    </row>
    <row r="17" spans="1:29" ht="30" x14ac:dyDescent="0.25">
      <c r="A17" s="7">
        <v>1</v>
      </c>
      <c r="B17" s="8" t="s">
        <v>52</v>
      </c>
      <c r="C17" s="9" t="s">
        <v>6</v>
      </c>
      <c r="D17" s="10" t="s">
        <v>53</v>
      </c>
      <c r="E17" s="15">
        <v>50</v>
      </c>
      <c r="F17" s="15">
        <v>59</v>
      </c>
      <c r="G17" s="15">
        <v>50</v>
      </c>
      <c r="H17" s="15">
        <v>39</v>
      </c>
      <c r="I17" s="15">
        <v>42</v>
      </c>
      <c r="J17" s="14"/>
      <c r="K17" s="15">
        <v>62.9</v>
      </c>
      <c r="L17" s="14"/>
      <c r="M17" s="14"/>
      <c r="N17" s="14"/>
      <c r="O17" s="14"/>
      <c r="P17" s="14"/>
      <c r="Q17" s="14"/>
      <c r="R17" s="14"/>
      <c r="S17" s="14"/>
      <c r="T17" s="14"/>
      <c r="U17" s="54">
        <v>42.9</v>
      </c>
      <c r="V17" s="29">
        <f>COUNT(E17:U17)</f>
        <v>7</v>
      </c>
      <c r="W17" s="30">
        <f>ROUND(AVERAGE(E17:U17),2)</f>
        <v>49.4</v>
      </c>
      <c r="X17" s="30">
        <f>ROUND(MEDIAN(E17:U17),2)</f>
        <v>50</v>
      </c>
      <c r="Y17" s="11">
        <f>_xlfn.STDEV.S(E17:U17)</f>
        <v>8.9470665583754592</v>
      </c>
      <c r="Z17" s="12">
        <f>Y17/W17</f>
        <v>0.18111470765942225</v>
      </c>
      <c r="AA17" s="31" t="s">
        <v>121</v>
      </c>
      <c r="AB17" s="11">
        <f>ROUND(U17,2)</f>
        <v>42.9</v>
      </c>
      <c r="AC17" s="11">
        <f>ROUND(AB17*D17,2)</f>
        <v>2574</v>
      </c>
    </row>
    <row r="18" spans="1:29" x14ac:dyDescent="0.25">
      <c r="A18" s="21" t="s">
        <v>36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13">
        <f>ROUND(SUM(AC17:AC17),2)</f>
        <v>2574</v>
      </c>
    </row>
    <row r="20" spans="1:29" x14ac:dyDescent="0.25">
      <c r="E20" s="59"/>
    </row>
  </sheetData>
  <mergeCells count="63">
    <mergeCell ref="A7:AC7"/>
    <mergeCell ref="Z8:Z9"/>
    <mergeCell ref="Y8:Y9"/>
    <mergeCell ref="X8:X9"/>
    <mergeCell ref="W8:W9"/>
    <mergeCell ref="V8:V9"/>
    <mergeCell ref="A8:A9"/>
    <mergeCell ref="C8:C9"/>
    <mergeCell ref="K8:K9"/>
    <mergeCell ref="R8:R9"/>
    <mergeCell ref="D8:D9"/>
    <mergeCell ref="L8:L9"/>
    <mergeCell ref="M8:M9"/>
    <mergeCell ref="J8:J9"/>
    <mergeCell ref="F8:F9"/>
    <mergeCell ref="G8:G9"/>
    <mergeCell ref="U8:U9"/>
    <mergeCell ref="T8:T9"/>
    <mergeCell ref="S8:S9"/>
    <mergeCell ref="A12:H12"/>
    <mergeCell ref="AC8:AC9"/>
    <mergeCell ref="AB8:AB9"/>
    <mergeCell ref="AA8:AA9"/>
    <mergeCell ref="A11:AB11"/>
    <mergeCell ref="N8:N9"/>
    <mergeCell ref="O8:O9"/>
    <mergeCell ref="B8:B9"/>
    <mergeCell ref="P8:P9"/>
    <mergeCell ref="Q8:Q9"/>
    <mergeCell ref="E8:E9"/>
    <mergeCell ref="H8:H9"/>
    <mergeCell ref="I8:I9"/>
    <mergeCell ref="A14:AC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AC15:AC16"/>
    <mergeCell ref="A18:AB18"/>
    <mergeCell ref="X15:X16"/>
    <mergeCell ref="Y15:Y16"/>
    <mergeCell ref="Z15:Z16"/>
    <mergeCell ref="AA15:AA16"/>
    <mergeCell ref="AB15:AB16"/>
    <mergeCell ref="U15:U16"/>
    <mergeCell ref="V15:V16"/>
    <mergeCell ref="W15:W16"/>
    <mergeCell ref="P15:P16"/>
    <mergeCell ref="Q15:Q16"/>
    <mergeCell ref="R15:R16"/>
    <mergeCell ref="S15:S16"/>
    <mergeCell ref="T15:T16"/>
  </mergeCells>
  <phoneticPr fontId="2" type="noConversion"/>
  <conditionalFormatting sqref="V10">
    <cfRule type="cellIs" dxfId="5" priority="7" operator="greaterThan">
      <formula>2</formula>
    </cfRule>
  </conditionalFormatting>
  <conditionalFormatting sqref="V17">
    <cfRule type="cellIs" dxfId="4" priority="3" operator="greaterThan">
      <formula>2</formula>
    </cfRule>
  </conditionalFormatting>
  <conditionalFormatting sqref="Z10">
    <cfRule type="cellIs" dxfId="3" priority="5" operator="lessThan">
      <formula>0.26</formula>
    </cfRule>
    <cfRule type="cellIs" dxfId="2" priority="6" operator="greaterThan">
      <formula>0.25</formula>
    </cfRule>
  </conditionalFormatting>
  <conditionalFormatting sqref="Z17">
    <cfRule type="cellIs" dxfId="1" priority="1" operator="lessThan">
      <formula>0.26</formula>
    </cfRule>
    <cfRule type="cellIs" dxfId="0" priority="2" operator="greaterThan">
      <formula>0.25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00EE-16A1-4F81-BB43-4AC590EB82C2}">
  <dimension ref="A1:L24"/>
  <sheetViews>
    <sheetView showGridLines="0" zoomScale="90" zoomScaleNormal="90" workbookViewId="0">
      <selection activeCell="H26" sqref="H26"/>
    </sheetView>
  </sheetViews>
  <sheetFormatPr defaultRowHeight="15" x14ac:dyDescent="0.25"/>
  <cols>
    <col min="1" max="1" width="21.85546875" style="17" customWidth="1"/>
    <col min="2" max="2" width="13" style="17" bestFit="1" customWidth="1"/>
    <col min="3" max="3" width="13" style="17" customWidth="1"/>
    <col min="4" max="4" width="52.140625" style="17" customWidth="1"/>
    <col min="5" max="5" width="20.28515625" style="17" bestFit="1" customWidth="1"/>
    <col min="6" max="6" width="24.42578125" style="17" customWidth="1"/>
    <col min="7" max="7" width="16.28515625" style="17" bestFit="1" customWidth="1"/>
    <col min="8" max="8" width="39.5703125" style="17" customWidth="1"/>
    <col min="9" max="9" width="15.42578125" style="17" customWidth="1"/>
    <col min="10" max="10" width="7.7109375" style="17" bestFit="1" customWidth="1"/>
    <col min="11" max="11" width="12.28515625" style="17" bestFit="1" customWidth="1"/>
    <col min="12" max="12" width="12.28515625" style="17" customWidth="1"/>
    <col min="13" max="16384" width="9.140625" style="17"/>
  </cols>
  <sheetData>
    <row r="1" spans="1:12" x14ac:dyDescent="0.25">
      <c r="A1" s="22" t="s">
        <v>31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18" t="s">
        <v>0</v>
      </c>
      <c r="B2" s="18" t="s">
        <v>13</v>
      </c>
      <c r="C2" s="18" t="s">
        <v>51</v>
      </c>
      <c r="D2" s="19" t="s">
        <v>1</v>
      </c>
      <c r="E2" s="19" t="s">
        <v>2</v>
      </c>
      <c r="F2" s="19" t="s">
        <v>9</v>
      </c>
      <c r="G2" s="18" t="s">
        <v>10</v>
      </c>
      <c r="H2" s="18" t="s">
        <v>17</v>
      </c>
      <c r="I2" s="18" t="s">
        <v>57</v>
      </c>
      <c r="J2" s="18" t="s">
        <v>58</v>
      </c>
      <c r="K2" s="20" t="s">
        <v>41</v>
      </c>
      <c r="L2" s="20" t="s">
        <v>117</v>
      </c>
    </row>
    <row r="3" spans="1:12" s="38" customFormat="1" x14ac:dyDescent="0.25">
      <c r="A3" s="33" t="s">
        <v>40</v>
      </c>
      <c r="B3" s="33" t="s">
        <v>3</v>
      </c>
      <c r="C3" s="34">
        <v>50</v>
      </c>
      <c r="D3" s="35" t="s">
        <v>62</v>
      </c>
      <c r="E3" s="36" t="s">
        <v>63</v>
      </c>
      <c r="F3" s="37" t="s">
        <v>60</v>
      </c>
      <c r="G3" s="33" t="s">
        <v>61</v>
      </c>
      <c r="H3" s="35" t="s">
        <v>56</v>
      </c>
      <c r="I3" s="33" t="s">
        <v>59</v>
      </c>
      <c r="J3" s="35">
        <v>393017</v>
      </c>
      <c r="K3" s="36">
        <v>45849</v>
      </c>
      <c r="L3" s="36">
        <f>K3+365</f>
        <v>46214</v>
      </c>
    </row>
    <row r="4" spans="1:12" s="38" customFormat="1" x14ac:dyDescent="0.25">
      <c r="A4" s="33" t="s">
        <v>40</v>
      </c>
      <c r="B4" s="33" t="s">
        <v>4</v>
      </c>
      <c r="C4" s="34">
        <v>59</v>
      </c>
      <c r="D4" s="35" t="s">
        <v>64</v>
      </c>
      <c r="E4" s="36" t="s">
        <v>67</v>
      </c>
      <c r="F4" s="37" t="s">
        <v>68</v>
      </c>
      <c r="G4" s="33" t="s">
        <v>69</v>
      </c>
      <c r="H4" s="35" t="s">
        <v>66</v>
      </c>
      <c r="I4" s="33" t="s">
        <v>65</v>
      </c>
      <c r="J4" s="35">
        <v>928773</v>
      </c>
      <c r="K4" s="36">
        <v>45909</v>
      </c>
      <c r="L4" s="36">
        <f>K4+365</f>
        <v>46274</v>
      </c>
    </row>
    <row r="5" spans="1:12" s="38" customFormat="1" x14ac:dyDescent="0.25">
      <c r="A5" s="33" t="s">
        <v>40</v>
      </c>
      <c r="B5" s="33" t="s">
        <v>5</v>
      </c>
      <c r="C5" s="34">
        <v>50</v>
      </c>
      <c r="D5" s="35" t="s">
        <v>70</v>
      </c>
      <c r="E5" s="33" t="s">
        <v>71</v>
      </c>
      <c r="F5" s="37" t="s">
        <v>74</v>
      </c>
      <c r="G5" s="33" t="s">
        <v>75</v>
      </c>
      <c r="H5" s="35" t="s">
        <v>72</v>
      </c>
      <c r="I5" s="33" t="s">
        <v>73</v>
      </c>
      <c r="J5" s="35">
        <v>452286</v>
      </c>
      <c r="K5" s="36">
        <v>45777</v>
      </c>
      <c r="L5" s="36">
        <f>K5+365</f>
        <v>46142</v>
      </c>
    </row>
    <row r="6" spans="1:12" s="38" customFormat="1" x14ac:dyDescent="0.25">
      <c r="A6" s="33" t="s">
        <v>40</v>
      </c>
      <c r="B6" s="33" t="s">
        <v>7</v>
      </c>
      <c r="C6" s="34">
        <v>39</v>
      </c>
      <c r="D6" s="35" t="s">
        <v>76</v>
      </c>
      <c r="E6" s="33" t="s">
        <v>77</v>
      </c>
      <c r="F6" s="37" t="s">
        <v>79</v>
      </c>
      <c r="G6" s="33" t="s">
        <v>78</v>
      </c>
      <c r="H6" s="35" t="s">
        <v>80</v>
      </c>
      <c r="I6" s="33" t="s">
        <v>81</v>
      </c>
      <c r="J6" s="35">
        <v>781000</v>
      </c>
      <c r="K6" s="36">
        <v>46065</v>
      </c>
      <c r="L6" s="36">
        <f>K6+365</f>
        <v>46430</v>
      </c>
    </row>
    <row r="7" spans="1:12" s="38" customFormat="1" x14ac:dyDescent="0.25">
      <c r="A7" s="33" t="s">
        <v>40</v>
      </c>
      <c r="B7" s="33" t="s">
        <v>8</v>
      </c>
      <c r="C7" s="34">
        <v>42</v>
      </c>
      <c r="D7" s="35" t="s">
        <v>82</v>
      </c>
      <c r="E7" s="33" t="s">
        <v>44</v>
      </c>
      <c r="F7" s="37" t="s">
        <v>83</v>
      </c>
      <c r="G7" s="33" t="s">
        <v>84</v>
      </c>
      <c r="H7" s="35" t="s">
        <v>85</v>
      </c>
      <c r="I7" s="33" t="s">
        <v>86</v>
      </c>
      <c r="J7" s="35">
        <v>925958</v>
      </c>
      <c r="K7" s="36">
        <v>46038</v>
      </c>
      <c r="L7" s="36">
        <f>K7+365</f>
        <v>46403</v>
      </c>
    </row>
    <row r="8" spans="1:12" s="44" customFormat="1" x14ac:dyDescent="0.25">
      <c r="A8" s="39" t="s">
        <v>87</v>
      </c>
      <c r="B8" s="39" t="s">
        <v>18</v>
      </c>
      <c r="C8" s="40">
        <v>93.34</v>
      </c>
      <c r="D8" s="41" t="s">
        <v>88</v>
      </c>
      <c r="E8" s="39" t="s">
        <v>89</v>
      </c>
      <c r="F8" s="42"/>
      <c r="G8" s="39"/>
      <c r="H8" s="41"/>
      <c r="I8" s="41"/>
      <c r="J8" s="41"/>
      <c r="K8" s="43">
        <v>46030</v>
      </c>
      <c r="L8" s="43">
        <f>K8+180</f>
        <v>46210</v>
      </c>
    </row>
    <row r="9" spans="1:12" s="44" customFormat="1" x14ac:dyDescent="0.25">
      <c r="A9" s="39" t="s">
        <v>87</v>
      </c>
      <c r="B9" s="39" t="s">
        <v>19</v>
      </c>
      <c r="C9" s="40">
        <v>62.9</v>
      </c>
      <c r="D9" s="45" t="s">
        <v>90</v>
      </c>
      <c r="E9" s="43" t="s">
        <v>91</v>
      </c>
      <c r="F9" s="42"/>
      <c r="G9" s="39"/>
      <c r="H9" s="41"/>
      <c r="I9" s="41"/>
      <c r="J9" s="41"/>
      <c r="K9" s="43">
        <v>46030</v>
      </c>
      <c r="L9" s="43">
        <f t="shared" ref="L9:L13" si="0">K9+180</f>
        <v>46210</v>
      </c>
    </row>
    <row r="10" spans="1:12" s="44" customFormat="1" x14ac:dyDescent="0.25">
      <c r="A10" s="39" t="s">
        <v>87</v>
      </c>
      <c r="B10" s="39" t="s">
        <v>20</v>
      </c>
      <c r="C10" s="40">
        <v>109</v>
      </c>
      <c r="D10" s="45" t="s">
        <v>92</v>
      </c>
      <c r="E10" s="43" t="s">
        <v>93</v>
      </c>
      <c r="F10" s="42"/>
      <c r="G10" s="39"/>
      <c r="H10" s="41"/>
      <c r="I10" s="41"/>
      <c r="J10" s="41"/>
      <c r="K10" s="43">
        <v>46030</v>
      </c>
      <c r="L10" s="43">
        <f t="shared" si="0"/>
        <v>46210</v>
      </c>
    </row>
    <row r="11" spans="1:12" s="44" customFormat="1" x14ac:dyDescent="0.25">
      <c r="A11" s="39" t="s">
        <v>87</v>
      </c>
      <c r="B11" s="39" t="s">
        <v>21</v>
      </c>
      <c r="C11" s="40">
        <v>81.209999999999994</v>
      </c>
      <c r="D11" s="45" t="s">
        <v>94</v>
      </c>
      <c r="E11" s="39" t="s">
        <v>95</v>
      </c>
      <c r="F11" s="42"/>
      <c r="G11" s="39"/>
      <c r="H11" s="41"/>
      <c r="I11" s="41"/>
      <c r="J11" s="41"/>
      <c r="K11" s="43">
        <v>46030</v>
      </c>
      <c r="L11" s="43">
        <f t="shared" si="0"/>
        <v>46210</v>
      </c>
    </row>
    <row r="12" spans="1:12" s="44" customFormat="1" x14ac:dyDescent="0.25">
      <c r="A12" s="39" t="s">
        <v>87</v>
      </c>
      <c r="B12" s="39" t="s">
        <v>22</v>
      </c>
      <c r="C12" s="40">
        <v>91.89</v>
      </c>
      <c r="D12" s="45" t="s">
        <v>96</v>
      </c>
      <c r="E12" s="39" t="s">
        <v>97</v>
      </c>
      <c r="F12" s="46"/>
      <c r="G12" s="39"/>
      <c r="H12" s="41"/>
      <c r="I12" s="41"/>
      <c r="J12" s="41"/>
      <c r="K12" s="43">
        <v>46030</v>
      </c>
      <c r="L12" s="43">
        <f t="shared" si="0"/>
        <v>46210</v>
      </c>
    </row>
    <row r="13" spans="1:12" s="44" customFormat="1" x14ac:dyDescent="0.25">
      <c r="A13" s="39" t="s">
        <v>87</v>
      </c>
      <c r="B13" s="39" t="s">
        <v>23</v>
      </c>
      <c r="C13" s="40">
        <v>96.94</v>
      </c>
      <c r="D13" s="41" t="s">
        <v>98</v>
      </c>
      <c r="E13" s="39" t="s">
        <v>99</v>
      </c>
      <c r="F13" s="42"/>
      <c r="G13" s="39"/>
      <c r="H13" s="41"/>
      <c r="I13" s="41"/>
      <c r="J13" s="41"/>
      <c r="K13" s="43">
        <v>46030</v>
      </c>
      <c r="L13" s="43">
        <f t="shared" si="0"/>
        <v>46210</v>
      </c>
    </row>
    <row r="14" spans="1:12" s="52" customFormat="1" x14ac:dyDescent="0.25">
      <c r="A14" s="47" t="s">
        <v>43</v>
      </c>
      <c r="B14" s="47" t="s">
        <v>25</v>
      </c>
      <c r="C14" s="48">
        <v>101.11</v>
      </c>
      <c r="D14" s="49" t="s">
        <v>45</v>
      </c>
      <c r="E14" s="47" t="s">
        <v>46</v>
      </c>
      <c r="F14" s="50" t="s">
        <v>47</v>
      </c>
      <c r="G14" s="47" t="s">
        <v>48</v>
      </c>
      <c r="H14" s="49"/>
      <c r="I14" s="49"/>
      <c r="J14" s="49"/>
      <c r="K14" s="51">
        <v>46150</v>
      </c>
      <c r="L14" s="51">
        <f>K14+180</f>
        <v>46330</v>
      </c>
    </row>
    <row r="15" spans="1:12" s="52" customFormat="1" x14ac:dyDescent="0.25">
      <c r="A15" s="47" t="s">
        <v>43</v>
      </c>
      <c r="B15" s="47" t="s">
        <v>26</v>
      </c>
      <c r="C15" s="48">
        <v>74</v>
      </c>
      <c r="D15" s="49" t="s">
        <v>101</v>
      </c>
      <c r="E15" s="47" t="s">
        <v>102</v>
      </c>
      <c r="F15" s="50" t="s">
        <v>116</v>
      </c>
      <c r="G15" s="47" t="s">
        <v>103</v>
      </c>
      <c r="H15" s="49"/>
      <c r="I15" s="49"/>
      <c r="J15" s="49"/>
      <c r="K15" s="51">
        <v>46154</v>
      </c>
      <c r="L15" s="51">
        <f t="shared" ref="L15:L19" si="1">K15+180</f>
        <v>46334</v>
      </c>
    </row>
    <row r="16" spans="1:12" s="52" customFormat="1" x14ac:dyDescent="0.25">
      <c r="A16" s="47" t="s">
        <v>43</v>
      </c>
      <c r="B16" s="47" t="s">
        <v>27</v>
      </c>
      <c r="C16" s="48">
        <v>79.34</v>
      </c>
      <c r="D16" s="49" t="s">
        <v>104</v>
      </c>
      <c r="E16" s="47" t="s">
        <v>114</v>
      </c>
      <c r="F16" s="50" t="s">
        <v>115</v>
      </c>
      <c r="G16" s="47" t="s">
        <v>105</v>
      </c>
      <c r="H16" s="49"/>
      <c r="I16" s="49"/>
      <c r="J16" s="49"/>
      <c r="K16" s="51">
        <v>46150</v>
      </c>
      <c r="L16" s="51">
        <f t="shared" si="1"/>
        <v>46330</v>
      </c>
    </row>
    <row r="17" spans="1:12" s="52" customFormat="1" x14ac:dyDescent="0.25">
      <c r="A17" s="47" t="s">
        <v>43</v>
      </c>
      <c r="B17" s="47" t="s">
        <v>28</v>
      </c>
      <c r="C17" s="48">
        <v>82.9</v>
      </c>
      <c r="D17" s="49" t="s">
        <v>106</v>
      </c>
      <c r="E17" s="47" t="s">
        <v>107</v>
      </c>
      <c r="F17" s="50" t="s">
        <v>109</v>
      </c>
      <c r="G17" s="47" t="s">
        <v>108</v>
      </c>
      <c r="H17" s="49"/>
      <c r="I17" s="49"/>
      <c r="J17" s="49"/>
      <c r="K17" s="51">
        <v>46149</v>
      </c>
      <c r="L17" s="51">
        <f t="shared" si="1"/>
        <v>46329</v>
      </c>
    </row>
    <row r="18" spans="1:12" s="52" customFormat="1" x14ac:dyDescent="0.25">
      <c r="A18" s="47" t="s">
        <v>43</v>
      </c>
      <c r="B18" s="47" t="s">
        <v>29</v>
      </c>
      <c r="C18" s="48">
        <v>82.5</v>
      </c>
      <c r="D18" s="49" t="s">
        <v>110</v>
      </c>
      <c r="E18" s="47" t="s">
        <v>119</v>
      </c>
      <c r="F18" s="50" t="s">
        <v>111</v>
      </c>
      <c r="G18" s="47" t="s">
        <v>118</v>
      </c>
      <c r="H18" s="49"/>
      <c r="I18" s="49"/>
      <c r="J18" s="49"/>
      <c r="K18" s="51">
        <v>46153</v>
      </c>
      <c r="L18" s="51">
        <f t="shared" si="1"/>
        <v>46333</v>
      </c>
    </row>
    <row r="19" spans="1:12" s="52" customFormat="1" x14ac:dyDescent="0.25">
      <c r="A19" s="47" t="s">
        <v>43</v>
      </c>
      <c r="B19" s="47" t="s">
        <v>100</v>
      </c>
      <c r="C19" s="53">
        <v>42.9</v>
      </c>
      <c r="D19" s="49" t="s">
        <v>112</v>
      </c>
      <c r="E19" s="47" t="s">
        <v>113</v>
      </c>
      <c r="F19" s="50" t="s">
        <v>49</v>
      </c>
      <c r="G19" s="47" t="s">
        <v>50</v>
      </c>
      <c r="H19" s="47"/>
      <c r="I19" s="47"/>
      <c r="J19" s="47"/>
      <c r="K19" s="51">
        <v>46150</v>
      </c>
      <c r="L19" s="51">
        <f t="shared" si="1"/>
        <v>46330</v>
      </c>
    </row>
    <row r="21" spans="1:12" s="16" customFormat="1" x14ac:dyDescent="0.25"/>
    <row r="22" spans="1:12" s="16" customFormat="1" x14ac:dyDescent="0.25"/>
    <row r="23" spans="1:12" s="16" customFormat="1" x14ac:dyDescent="0.25"/>
    <row r="24" spans="1:12" s="16" customFormat="1" x14ac:dyDescent="0.25"/>
  </sheetData>
  <mergeCells count="1">
    <mergeCell ref="A1:L1"/>
  </mergeCells>
  <phoneticPr fontId="2" type="noConversion"/>
  <hyperlinks>
    <hyperlink ref="F3" r:id="rId1" xr:uid="{295F7EF7-159F-4B45-9EEE-F28BA1660132}"/>
    <hyperlink ref="F4" r:id="rId2" xr:uid="{C1A3D76C-1DCA-4F0C-856E-BCF3620291ED}"/>
    <hyperlink ref="F5" r:id="rId3" xr:uid="{CD853206-482C-4DB1-B9CF-539431AB7F84}"/>
    <hyperlink ref="F6" r:id="rId4" xr:uid="{5B43F842-C7A0-48CF-8E8E-A16507509F73}"/>
    <hyperlink ref="F7" r:id="rId5" xr:uid="{2B6637EC-5F5F-4736-BB3E-8D8746B4158A}"/>
    <hyperlink ref="F14" r:id="rId6" xr:uid="{7B66B991-F71D-4F12-84A3-D2C9229A857D}"/>
    <hyperlink ref="F17" r:id="rId7" xr:uid="{0004AF5A-FA7D-45FA-BF3C-6B19639BBEE0}"/>
    <hyperlink ref="F18" r:id="rId8" xr:uid="{4DAF91AD-B7DF-425A-8A1C-D1204AC73A7B}"/>
    <hyperlink ref="F19" r:id="rId9" xr:uid="{086EA954-81C4-4FC6-8D2B-67739DF992ED}"/>
    <hyperlink ref="F16" r:id="rId10" xr:uid="{C422563F-3402-4581-8DC7-2E03B7957376}"/>
    <hyperlink ref="F15" r:id="rId11" xr:uid="{DB3C0386-D361-4A35-A37F-CD26ECF06DE9}"/>
  </hyperlinks>
  <pageMargins left="0.511811024" right="0.511811024" top="0.78740157499999996" bottom="0.78740157499999996" header="0.31496062000000002" footer="0.31496062000000002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Mapa Comparativo</vt:lpstr>
      <vt:lpstr>Fontes Consultadas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Santiago da Silva Dutra</dc:creator>
  <cp:lastModifiedBy>Stefano Babinski Neto</cp:lastModifiedBy>
  <dcterms:created xsi:type="dcterms:W3CDTF">2021-03-12T13:33:04Z</dcterms:created>
  <dcterms:modified xsi:type="dcterms:W3CDTF">2026-05-14T14:44:21Z</dcterms:modified>
</cp:coreProperties>
</file>