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COLIC\SECC\SEI 2026\DISPENSA\MOCHILAS\"/>
    </mc:Choice>
  </mc:AlternateContent>
  <xr:revisionPtr revIDLastSave="0" documentId="13_ncr:1_{407E3FA1-9D24-4FDF-A631-E4F1A9C22387}" xr6:coauthVersionLast="47" xr6:coauthVersionMax="47" xr10:uidLastSave="{00000000-0000-0000-0000-000000000000}"/>
  <bookViews>
    <workbookView xWindow="28680" yWindow="-120" windowWidth="29040" windowHeight="15720" xr2:uid="{82590BF5-7CCC-4296-87FE-D1738ABFD8EC}"/>
  </bookViews>
  <sheets>
    <sheet name="Cálculo" sheetId="2" r:id="rId1"/>
    <sheet name="Fontes Consultadas" sheetId="1" r:id="rId2"/>
  </sheets>
  <definedNames>
    <definedName name="_xlnm._FilterDatabase" localSheetId="0" hidden="1">Cálculo!$A$9:$Y$11</definedName>
    <definedName name="_xlnm._FilterDatabase" localSheetId="1" hidden="1">'Fontes Consultadas'!$A$2:$G$10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17" i="2" l="1"/>
  <c r="AB17" i="2"/>
  <c r="AA17" i="2"/>
  <c r="Z17" i="2"/>
  <c r="J23" i="1"/>
  <c r="J22" i="1"/>
  <c r="J21" i="1"/>
  <c r="J20" i="1"/>
  <c r="J19" i="1"/>
  <c r="J18" i="1"/>
  <c r="J17" i="1"/>
  <c r="J14" i="1"/>
  <c r="J13" i="1"/>
  <c r="J12" i="1"/>
  <c r="J15" i="1"/>
  <c r="J16" i="1"/>
  <c r="J11" i="1"/>
  <c r="J10" i="1"/>
  <c r="J9" i="1"/>
  <c r="J8" i="1"/>
  <c r="J7" i="1"/>
  <c r="J6" i="1"/>
  <c r="J5" i="1"/>
  <c r="J4" i="1"/>
  <c r="J3" i="1"/>
  <c r="Z11" i="2"/>
  <c r="AA11" i="2"/>
  <c r="AD17" i="2" l="1"/>
  <c r="AE17" i="2" s="1"/>
  <c r="AB11" i="2"/>
  <c r="AC11" i="2"/>
  <c r="AF17" i="2" l="1"/>
  <c r="AG17" i="2" s="1"/>
  <c r="AG18" i="2" s="1"/>
  <c r="AD11" i="2"/>
</calcChain>
</file>

<file path=xl/sharedStrings.xml><?xml version="1.0" encoding="utf-8"?>
<sst xmlns="http://schemas.openxmlformats.org/spreadsheetml/2006/main" count="222" uniqueCount="152">
  <si>
    <t>FONTE</t>
  </si>
  <si>
    <t>EMPRESA</t>
  </si>
  <si>
    <t>CNPJ</t>
  </si>
  <si>
    <t>R.1</t>
  </si>
  <si>
    <t>R.2</t>
  </si>
  <si>
    <t>R.3</t>
  </si>
  <si>
    <t>Un</t>
  </si>
  <si>
    <t>R.4</t>
  </si>
  <si>
    <t>R.5</t>
  </si>
  <si>
    <t>EMAIL</t>
  </si>
  <si>
    <t>TELEFONE</t>
  </si>
  <si>
    <t>Qtd</t>
  </si>
  <si>
    <t>Valor Unitário</t>
  </si>
  <si>
    <t>RESULTADO</t>
  </si>
  <si>
    <t>Unid. Medida</t>
  </si>
  <si>
    <t>Título</t>
  </si>
  <si>
    <t>Item</t>
  </si>
  <si>
    <t>R.6</t>
  </si>
  <si>
    <t>R.7</t>
  </si>
  <si>
    <t>R.8</t>
  </si>
  <si>
    <t>R.9</t>
  </si>
  <si>
    <t>R.10</t>
  </si>
  <si>
    <t>R.11</t>
  </si>
  <si>
    <t>Valor Total</t>
  </si>
  <si>
    <t>R.12</t>
  </si>
  <si>
    <t>R.13</t>
  </si>
  <si>
    <t>R.14</t>
  </si>
  <si>
    <t>R.15</t>
  </si>
  <si>
    <t>R.16</t>
  </si>
  <si>
    <t>UF</t>
  </si>
  <si>
    <t>FONTE DE PESQUISA</t>
  </si>
  <si>
    <t>R.17</t>
  </si>
  <si>
    <t>R.18</t>
  </si>
  <si>
    <t>Quantidade de Preços</t>
  </si>
  <si>
    <t>Desvio Padrão</t>
  </si>
  <si>
    <t>Coeficiente de Variação</t>
  </si>
  <si>
    <t>1ª TABELA - SANEAMENTO AMOSTRAL E ANÁLISE CRÍTICA</t>
  </si>
  <si>
    <t>VALOR TOTAL</t>
  </si>
  <si>
    <t>MG</t>
  </si>
  <si>
    <t>Método Adotado</t>
  </si>
  <si>
    <t>Valor Unitário (Mediana)</t>
  </si>
  <si>
    <t>Valor Unitário (Média)</t>
  </si>
  <si>
    <t>RS</t>
  </si>
  <si>
    <t>FORNECEDOR</t>
  </si>
  <si>
    <t>SP</t>
  </si>
  <si>
    <t>RJ</t>
  </si>
  <si>
    <t>Mochila modelo executivo personalizada. Especificações Técnicas: Dimensões aproximadas: 48 cm (altura) x 32 cm (largura) x 17 cm (profundidade) Capacidade: 26 litros, Peso aproximado: 0,980 kg, Material: Produzida em poliéster 600D acolchoado, com interior em tecido 290T, Estrutura: confeccionada em tecido impermeável, Alças: alças de ombro acolchoadas, Podendo sofrer variação de até 10% (dez por cento) para mais ou para menos. Características adicionais: Bolso frontal com fechamento em zíper, Divisória interna para canetas e pequenos objetos, Compartimento para notebook de até 15,6 polegadas, Porta USB na lateral, Engate traseiro para acoplamento em mala de viagem, Personalização: Para fins desta contratação, a personalização das mochilas deverá ocorrer por meio de impressão direta da logomarca institucional na parte frontal do item, em conformidade com os padrões de identidade visual a serem disponibilizados pela contratante.</t>
  </si>
  <si>
    <t>600</t>
  </si>
  <si>
    <t>DATA 
Proposta / Homologação</t>
  </si>
  <si>
    <t>DATA
VIGÊNCIA</t>
  </si>
  <si>
    <t>ÓRGÃO / PREGÃO / UASG</t>
  </si>
  <si>
    <t>ITEM</t>
  </si>
  <si>
    <t>VALOR</t>
  </si>
  <si>
    <t>R.19</t>
  </si>
  <si>
    <t>R.20</t>
  </si>
  <si>
    <t>R.21</t>
  </si>
  <si>
    <t>MÍDIAS ESPECIALIZADAS</t>
  </si>
  <si>
    <t>PESQUISA NA ADMINISTRAÇÃO</t>
  </si>
  <si>
    <t>ANTONIA MARIA ALVES RAMOS</t>
  </si>
  <si>
    <t xml:space="preserve">54.207.826/0001-55 </t>
  </si>
  <si>
    <t xml:space="preserve">contatolicitaramos@gmail.com </t>
  </si>
  <si>
    <t xml:space="preserve"> (55) 3174-1501</t>
  </si>
  <si>
    <t>PREFEITURA MUNICIPAL DE SANTA MARIA - PE nº 90071-2025 - 988841</t>
  </si>
  <si>
    <t xml:space="preserve">INOVAR INDÚSTRIA E COMUNICACAO LTDA </t>
  </si>
  <si>
    <t>54.479.179/0001-30</t>
  </si>
  <si>
    <t xml:space="preserve">inovarindustriaecomunicacao@gmail.com </t>
  </si>
  <si>
    <t xml:space="preserve">(31)9551-0810 </t>
  </si>
  <si>
    <t>ETO-AGÊNCIA DE DEFESA AGROPECUÁRIA DO ESTADO - PE nº 90019-2025 - 925963</t>
  </si>
  <si>
    <t>CAROL UNIFORMES LTDA</t>
  </si>
  <si>
    <t>30.401.305/0001-76</t>
  </si>
  <si>
    <t>neti.miranda@hotmail.com</t>
  </si>
  <si>
    <t>(69) 9 9272-8194</t>
  </si>
  <si>
    <t>RO</t>
  </si>
  <si>
    <t>PREFEITURA MUNICIPAL DE BURITIS - PE nº 90014-2025 - 452286</t>
  </si>
  <si>
    <t>17.808.503/0001-90</t>
  </si>
  <si>
    <t>RAIMUNDO ERIVALDO</t>
  </si>
  <si>
    <t>(98) 98852-7619</t>
  </si>
  <si>
    <t>MA</t>
  </si>
  <si>
    <t>mrcomercioeservico2021@gmail.com</t>
  </si>
  <si>
    <t>ECM TARDELLI DISTRIBUIDORA</t>
  </si>
  <si>
    <t xml:space="preserve">ecmtardelli@gmail.com </t>
  </si>
  <si>
    <t xml:space="preserve">49.366.302.0001-77 </t>
  </si>
  <si>
    <t xml:space="preserve">(21) 9828-69500 </t>
  </si>
  <si>
    <t>Tribunal de Justiça do Estado do Maranhão - PE nº 90006-2025 - 925125</t>
  </si>
  <si>
    <t xml:space="preserve">  SUPERINTENDENCIA REG. POL. RODV. FEDERAL-RO - PE nº 90006 - 2025 - 200131</t>
  </si>
  <si>
    <t>ROTA BAGS COMÉRCIO DE ARTIGOS DO VESTUÁRIO E ACESSÓRIOS LTDA</t>
  </si>
  <si>
    <t>52.835.610/0001-09</t>
  </si>
  <si>
    <t>rotabagsevendas@gmail.com</t>
  </si>
  <si>
    <t>(21) 96703-9389</t>
  </si>
  <si>
    <t>TRIBUNAL DE JUSTICA DO DISTRITO FEDERAL - Dispensa nº 90011-2025 - 100001</t>
  </si>
  <si>
    <t>andre@luminati.com.br</t>
  </si>
  <si>
    <t>(31) 31326-1132</t>
  </si>
  <si>
    <t>UNIVERSIDADE ESTADUAL PAULISTA JULIO DE MESQUITA FILHO - Dispensa nº 670-2025 - 102301</t>
  </si>
  <si>
    <t>PREFEITURA MUNICIPAL SÃO GERONIMO DA SERRA - Dispensa nº 14-2025 - 987869</t>
  </si>
  <si>
    <t>J K CONFECCOES LTDA</t>
  </si>
  <si>
    <t>34.729.516/0001-93</t>
  </si>
  <si>
    <t>a3gestaoetecnologia@gmail.com</t>
  </si>
  <si>
    <t>(75) 98219-2508</t>
  </si>
  <si>
    <t>BA</t>
  </si>
  <si>
    <t xml:space="preserve">29.065.741/0001-32 </t>
  </si>
  <si>
    <t>4UNIK COMÉRCIO DE BRINDES CORPORATIVOS E SERVIÇOS EIRELI</t>
  </si>
  <si>
    <t>vendas.4unik@gmail.com</t>
  </si>
  <si>
    <t>(11) 2684-4724</t>
  </si>
  <si>
    <t>35.459.697/0001-48</t>
  </si>
  <si>
    <t>CONSELHO REGIONAL D EFISIOTERAPIA E TERAPIA OCUPACIONAL/ 4ª REG. - Dispensa nº 2-2026 - 389103</t>
  </si>
  <si>
    <t>MAGAZINE LUIZA S-A</t>
  </si>
  <si>
    <t>47.960.950-1088-36</t>
  </si>
  <si>
    <t>OUTLETWEB NEGOCIOS DIGITAIS LTDA</t>
  </si>
  <si>
    <t>61.789.543-0001-24</t>
  </si>
  <si>
    <t>WP MALAS DE VIAGEM</t>
  </si>
  <si>
    <t>23.011.087-0001-06</t>
  </si>
  <si>
    <t>(LUMINATI) ORIGINAIS DISTRIBUIDORA DE BRINDES LTDA</t>
  </si>
  <si>
    <t>OLIVAN BRINDES</t>
  </si>
  <si>
    <t>contato@olivanbrindes.com.br</t>
  </si>
  <si>
    <t>(61) 9 9626-9969</t>
  </si>
  <si>
    <t>57.321.304/0001-78</t>
  </si>
  <si>
    <t>DF</t>
  </si>
  <si>
    <t>ARTE BRINDES LTDA</t>
  </si>
  <si>
    <t>49.195.453/0001-00</t>
  </si>
  <si>
    <t>vendasartebrindes@gmail.com</t>
  </si>
  <si>
    <t>(61) 99232-3665</t>
  </si>
  <si>
    <t>01.522.211/0001-57</t>
  </si>
  <si>
    <t>BRINDES PATRICELLI</t>
  </si>
  <si>
    <t>contato@brindespatricelli.com.br</t>
  </si>
  <si>
    <t>(19) 3213-1685</t>
  </si>
  <si>
    <t>GLOBO INDÚSTRIA E COMÉRCIO DE BRINDES LTDA</t>
  </si>
  <si>
    <t>07.109.163/0001-56</t>
  </si>
  <si>
    <t>globobrindes@globobrindes.com.br</t>
  </si>
  <si>
    <t>(11) 2024-6080</t>
  </si>
  <si>
    <t>REMAR COMÉRCIO IMPORTAÇÃO E EXPORTAÇÃO EIRELI</t>
  </si>
  <si>
    <t>14.990.640/0001-09</t>
  </si>
  <si>
    <t>(11) 4200-8091</t>
  </si>
  <si>
    <t>financeiro@huble.com.br</t>
  </si>
  <si>
    <t>contato@iniciativabrindes.com.br</t>
  </si>
  <si>
    <t>(11) 5821-7425</t>
  </si>
  <si>
    <t>INICIATIVA BRINDES LTDA</t>
  </si>
  <si>
    <t>18.632.187/0001-01</t>
  </si>
  <si>
    <t>MEMORY SOLUÇÃO EM MARKETING PROMOCIONAL EIRELI</t>
  </si>
  <si>
    <t>34.277.654/0001-89</t>
  </si>
  <si>
    <t>(11) 3958-8509</t>
  </si>
  <si>
    <t>vendas26@memorybrindes.com.br</t>
  </si>
  <si>
    <t>00.898.776/0001-70</t>
  </si>
  <si>
    <t>REDOSUL BRINDES</t>
  </si>
  <si>
    <t>vendas@brindesredosul.com.br</t>
  </si>
  <si>
    <t>(11) 4062-1004</t>
  </si>
  <si>
    <r>
      <rPr>
        <b/>
        <sz val="9"/>
        <color theme="1"/>
        <rFont val="Calibri"/>
        <family val="2"/>
        <scheme val="minor"/>
      </rPr>
      <t xml:space="preserve">MINISTÉRIO DOS TRANSPORTES
</t>
    </r>
    <r>
      <rPr>
        <sz val="9"/>
        <color theme="1"/>
        <rFont val="Calibri"/>
        <family val="2"/>
        <scheme val="minor"/>
      </rPr>
      <t>SECRETARIA EXECUTIVA  - SPOA
COORDENAÇÃO DE LICITAÇÕES E CONTRATOS
DIVISÃO DE LICITAÇÕES E CONTRATOS
SERVIÇO DE PESQUISA DE PREÇOS E COMPRAS DIRETAS</t>
    </r>
  </si>
  <si>
    <r>
      <rPr>
        <u/>
        <sz val="9"/>
        <rFont val="Calibri"/>
        <family val="2"/>
        <scheme val="minor"/>
      </rPr>
      <t>Processo</t>
    </r>
    <r>
      <rPr>
        <sz val="9"/>
        <rFont val="Calibri"/>
        <family val="2"/>
        <scheme val="minor"/>
      </rPr>
      <t>: n° 50000.003131/2026-64</t>
    </r>
  </si>
  <si>
    <r>
      <rPr>
        <u/>
        <sz val="9"/>
        <rFont val="Calibri"/>
        <family val="2"/>
        <scheme val="minor"/>
      </rPr>
      <t>Objeto</t>
    </r>
    <r>
      <rPr>
        <sz val="9"/>
        <rFont val="Calibri"/>
        <family val="2"/>
        <scheme val="minor"/>
      </rPr>
      <t>:  Aquisição de mochilas</t>
    </r>
  </si>
  <si>
    <r>
      <rPr>
        <u/>
        <sz val="9"/>
        <rFont val="Calibri"/>
        <family val="2"/>
        <scheme val="minor"/>
      </rPr>
      <t>Identificação do agente responsável pela cotação</t>
    </r>
    <r>
      <rPr>
        <sz val="9"/>
        <rFont val="Calibri"/>
        <family val="2"/>
        <scheme val="minor"/>
      </rPr>
      <t>: Stefano Babinski Neto</t>
    </r>
  </si>
  <si>
    <r>
      <rPr>
        <u/>
        <sz val="9"/>
        <rFont val="Calibri"/>
        <family val="2"/>
        <scheme val="minor"/>
      </rPr>
      <t>Legislação Utilizada</t>
    </r>
    <r>
      <rPr>
        <sz val="9"/>
        <rFont val="Calibri"/>
        <family val="2"/>
        <scheme val="minor"/>
      </rPr>
      <t>: Instrução Normativa 65/2021 SEGES/ME</t>
    </r>
  </si>
  <si>
    <t>Observação: exclusão dos valores mais elevados, por serem considerados excessivamente altos</t>
  </si>
  <si>
    <r>
      <t>Método estatístico aplicado para a definição do valor estimado</t>
    </r>
    <r>
      <rPr>
        <sz val="9"/>
        <rFont val="Calibri"/>
        <family val="2"/>
        <scheme val="minor"/>
      </rPr>
      <t>: Mediana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</si>
</sst>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  <numFmt numFmtId="165" formatCode="&quot;R$&quot;\ #,##0.00"/>
  </numFmts>
  <fonts count="1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name val="Calibri"/>
      <family val="2"/>
    </font>
    <font>
      <u/>
      <sz val="12"/>
      <name val="Calibri"/>
      <family val="2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u/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9" fontId="2" fillId="0" borderId="0" applyFont="0" applyFill="0" applyBorder="0" applyAlignment="0" applyProtection="0"/>
  </cellStyleXfs>
  <cellXfs count="71">
    <xf numFmtId="0" fontId="0" fillId="0" borderId="0" xfId="0"/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6" fillId="6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left" vertical="center"/>
    </xf>
    <xf numFmtId="0" fontId="3" fillId="0" borderId="1" xfId="2" applyBorder="1" applyAlignment="1">
      <alignment horizontal="center" vertical="center"/>
    </xf>
    <xf numFmtId="165" fontId="5" fillId="0" borderId="1" xfId="0" applyNumberFormat="1" applyFont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/>
    </xf>
    <xf numFmtId="165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8" fillId="0" borderId="1" xfId="2" applyFont="1" applyBorder="1" applyAlignment="1">
      <alignment horizontal="center"/>
    </xf>
    <xf numFmtId="0" fontId="9" fillId="0" borderId="1" xfId="0" applyFont="1" applyBorder="1" applyAlignment="1">
      <alignment horizontal="left" vertical="center" wrapText="1"/>
    </xf>
    <xf numFmtId="0" fontId="10" fillId="0" borderId="0" xfId="0" applyFont="1"/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44" fontId="9" fillId="0" borderId="0" xfId="1" applyFont="1" applyAlignment="1">
      <alignment horizontal="left" vertical="center"/>
    </xf>
    <xf numFmtId="44" fontId="10" fillId="0" borderId="0" xfId="0" applyNumberFormat="1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44" fontId="13" fillId="0" borderId="0" xfId="0" applyNumberFormat="1" applyFont="1" applyAlignment="1">
      <alignment vertical="center" wrapText="1"/>
    </xf>
    <xf numFmtId="0" fontId="13" fillId="0" borderId="0" xfId="0" applyFont="1"/>
    <xf numFmtId="0" fontId="9" fillId="0" borderId="1" xfId="0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44" fontId="9" fillId="5" borderId="1" xfId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/>
    </xf>
    <xf numFmtId="44" fontId="10" fillId="0" borderId="1" xfId="1" applyFont="1" applyBorder="1" applyAlignment="1">
      <alignment horizontal="center" vertical="center"/>
    </xf>
    <xf numFmtId="9" fontId="10" fillId="0" borderId="1" xfId="3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44" fontId="11" fillId="2" borderId="1" xfId="0" applyNumberFormat="1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vertical="center"/>
    </xf>
    <xf numFmtId="44" fontId="9" fillId="0" borderId="1" xfId="1" applyFont="1" applyFill="1" applyBorder="1" applyAlignment="1">
      <alignment horizontal="center" vertical="center"/>
    </xf>
    <xf numFmtId="164" fontId="10" fillId="0" borderId="0" xfId="0" applyNumberFormat="1" applyFont="1"/>
    <xf numFmtId="0" fontId="10" fillId="0" borderId="2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4" fillId="2" borderId="3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right" vertical="center"/>
    </xf>
    <xf numFmtId="0" fontId="11" fillId="2" borderId="4" xfId="0" applyFont="1" applyFill="1" applyBorder="1" applyAlignment="1">
      <alignment horizontal="right" vertical="center"/>
    </xf>
    <xf numFmtId="0" fontId="11" fillId="2" borderId="5" xfId="0" applyFont="1" applyFill="1" applyBorder="1" applyAlignment="1">
      <alignment horizontal="right" vertical="center"/>
    </xf>
    <xf numFmtId="0" fontId="11" fillId="3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4" fillId="8" borderId="1" xfId="0" applyFont="1" applyFill="1" applyBorder="1" applyAlignment="1">
      <alignment horizontal="center" vertical="center" wrapText="1"/>
    </xf>
    <xf numFmtId="0" fontId="14" fillId="9" borderId="1" xfId="0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5" fillId="9" borderId="6" xfId="0" applyFont="1" applyFill="1" applyBorder="1" applyAlignment="1">
      <alignment horizontal="center" vertical="center" wrapText="1"/>
    </xf>
    <xf numFmtId="0" fontId="5" fillId="9" borderId="8" xfId="0" applyFont="1" applyFill="1" applyBorder="1" applyAlignment="1">
      <alignment horizontal="center" vertical="center" wrapText="1"/>
    </xf>
    <xf numFmtId="0" fontId="5" fillId="9" borderId="7" xfId="0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 wrapText="1"/>
    </xf>
    <xf numFmtId="0" fontId="5" fillId="7" borderId="8" xfId="0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 wrapText="1"/>
    </xf>
    <xf numFmtId="0" fontId="5" fillId="8" borderId="6" xfId="0" applyFont="1" applyFill="1" applyBorder="1" applyAlignment="1">
      <alignment horizontal="center" vertical="center" wrapText="1"/>
    </xf>
    <xf numFmtId="0" fontId="5" fillId="8" borderId="8" xfId="0" applyFont="1" applyFill="1" applyBorder="1" applyAlignment="1">
      <alignment horizontal="center" vertical="center" wrapText="1"/>
    </xf>
    <xf numFmtId="0" fontId="5" fillId="8" borderId="7" xfId="0" applyFont="1" applyFill="1" applyBorder="1" applyAlignment="1">
      <alignment horizontal="center" vertical="center" wrapText="1"/>
    </xf>
  </cellXfs>
  <cellStyles count="4">
    <cellStyle name="Hiperlink" xfId="2" builtinId="8"/>
    <cellStyle name="Moeda" xfId="1" builtinId="4"/>
    <cellStyle name="Normal" xfId="0" builtinId="0"/>
    <cellStyle name="Porcentagem" xfId="3" builtinId="5"/>
  </cellStyles>
  <dxfs count="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133349</xdr:rowOff>
    </xdr:from>
    <xdr:to>
      <xdr:col>0</xdr:col>
      <xdr:colOff>762000</xdr:colOff>
      <xdr:row>0</xdr:row>
      <xdr:rowOff>942975</xdr:rowOff>
    </xdr:to>
    <xdr:pic>
      <xdr:nvPicPr>
        <xdr:cNvPr id="2" name="Imagem 1" descr="Brasão da República.png">
          <a:extLst>
            <a:ext uri="{FF2B5EF4-FFF2-40B4-BE49-F238E27FC236}">
              <a16:creationId xmlns:a16="http://schemas.microsoft.com/office/drawing/2014/main" id="{7F9AF46C-0D04-4972-BEE7-BA90F1966A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33349"/>
          <a:ext cx="685800" cy="809626"/>
        </a:xfrm>
        <a:prstGeom prst="rect">
          <a:avLst/>
        </a:prstGeom>
      </xdr:spPr>
    </xdr:pic>
    <xdr:clientData/>
  </xdr:twoCellAnchor>
  <xdr:twoCellAnchor editAs="oneCell">
    <xdr:from>
      <xdr:col>0</xdr:col>
      <xdr:colOff>85725</xdr:colOff>
      <xdr:row>0</xdr:row>
      <xdr:rowOff>76199</xdr:rowOff>
    </xdr:from>
    <xdr:to>
      <xdr:col>0</xdr:col>
      <xdr:colOff>862667</xdr:colOff>
      <xdr:row>0</xdr:row>
      <xdr:rowOff>962024</xdr:rowOff>
    </xdr:to>
    <xdr:pic>
      <xdr:nvPicPr>
        <xdr:cNvPr id="3" name="Imagem 2" descr="Brasão da República | Instituto de Artes">
          <a:extLst>
            <a:ext uri="{FF2B5EF4-FFF2-40B4-BE49-F238E27FC236}">
              <a16:creationId xmlns:a16="http://schemas.microsoft.com/office/drawing/2014/main" id="{49271F1F-1718-41C5-AEE9-37D869CE3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76199"/>
          <a:ext cx="776942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a3gestaoetecnologia@gmail.com" TargetMode="External"/><Relationship Id="rId13" Type="http://schemas.openxmlformats.org/officeDocument/2006/relationships/hyperlink" Target="mailto:contato@brindespatricelli.com.br" TargetMode="External"/><Relationship Id="rId18" Type="http://schemas.openxmlformats.org/officeDocument/2006/relationships/hyperlink" Target="mailto:vendas@brindesredosul.com.br" TargetMode="External"/><Relationship Id="rId3" Type="http://schemas.openxmlformats.org/officeDocument/2006/relationships/hyperlink" Target="mailto:neti.miranda@hotmail.com" TargetMode="External"/><Relationship Id="rId7" Type="http://schemas.openxmlformats.org/officeDocument/2006/relationships/hyperlink" Target="mailto:andre@luminati.com.br" TargetMode="External"/><Relationship Id="rId12" Type="http://schemas.openxmlformats.org/officeDocument/2006/relationships/hyperlink" Target="mailto:vendasartebrindes@gmail.com" TargetMode="External"/><Relationship Id="rId17" Type="http://schemas.openxmlformats.org/officeDocument/2006/relationships/hyperlink" Target="mailto:vendas26@memorybrindes.com.br" TargetMode="External"/><Relationship Id="rId2" Type="http://schemas.openxmlformats.org/officeDocument/2006/relationships/hyperlink" Target="mailto:inovarindustriaecomunicacao@gmail.com" TargetMode="External"/><Relationship Id="rId16" Type="http://schemas.openxmlformats.org/officeDocument/2006/relationships/hyperlink" Target="mailto:contato@iniciativabrindes.com.br" TargetMode="External"/><Relationship Id="rId1" Type="http://schemas.openxmlformats.org/officeDocument/2006/relationships/hyperlink" Target="mailto:contatolicitaramos@gmail.com" TargetMode="External"/><Relationship Id="rId6" Type="http://schemas.openxmlformats.org/officeDocument/2006/relationships/hyperlink" Target="mailto:rotabagsevendas@gmail.com" TargetMode="External"/><Relationship Id="rId11" Type="http://schemas.openxmlformats.org/officeDocument/2006/relationships/hyperlink" Target="mailto:contato@olivanbrindes.com.br" TargetMode="External"/><Relationship Id="rId5" Type="http://schemas.openxmlformats.org/officeDocument/2006/relationships/hyperlink" Target="mailto:ecmtardelli@gmail.com" TargetMode="External"/><Relationship Id="rId15" Type="http://schemas.openxmlformats.org/officeDocument/2006/relationships/hyperlink" Target="mailto:financeiro@huble.com.br" TargetMode="External"/><Relationship Id="rId10" Type="http://schemas.openxmlformats.org/officeDocument/2006/relationships/hyperlink" Target="mailto:andre@luminati.com.br" TargetMode="External"/><Relationship Id="rId19" Type="http://schemas.openxmlformats.org/officeDocument/2006/relationships/printerSettings" Target="../printerSettings/printerSettings2.bin"/><Relationship Id="rId4" Type="http://schemas.openxmlformats.org/officeDocument/2006/relationships/hyperlink" Target="mailto:mrcomercioeservico2021@gmail.com" TargetMode="External"/><Relationship Id="rId9" Type="http://schemas.openxmlformats.org/officeDocument/2006/relationships/hyperlink" Target="mailto:vendas.4unik@gmail.com" TargetMode="External"/><Relationship Id="rId14" Type="http://schemas.openxmlformats.org/officeDocument/2006/relationships/hyperlink" Target="mailto:globobrindes@globobrindes.com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39781-083E-4B98-800D-28C10E7AC7C5}">
  <dimension ref="A1:AG21"/>
  <sheetViews>
    <sheetView tabSelected="1" topLeftCell="A5" zoomScaleNormal="100" workbookViewId="0">
      <selection activeCell="L11" sqref="L11"/>
    </sheetView>
  </sheetViews>
  <sheetFormatPr defaultColWidth="16.28515625" defaultRowHeight="12" x14ac:dyDescent="0.2"/>
  <cols>
    <col min="1" max="1" width="13.7109375" style="19" customWidth="1"/>
    <col min="2" max="2" width="68.140625" style="19" customWidth="1"/>
    <col min="3" max="3" width="7.28515625" style="19" customWidth="1"/>
    <col min="4" max="4" width="4.7109375" style="19" customWidth="1"/>
    <col min="5" max="26" width="10.5703125" style="19" customWidth="1"/>
    <col min="27" max="28" width="11.42578125" style="19" customWidth="1"/>
    <col min="29" max="32" width="9.28515625" style="19" customWidth="1"/>
    <col min="33" max="33" width="12" style="19" customWidth="1"/>
    <col min="34" max="34" width="9.28515625" style="19" customWidth="1"/>
    <col min="35" max="35" width="11.85546875" style="19" customWidth="1"/>
    <col min="36" max="16384" width="16.28515625" style="19"/>
  </cols>
  <sheetData>
    <row r="1" spans="1:33" ht="77.25" customHeight="1" x14ac:dyDescent="0.2">
      <c r="B1" s="20" t="s">
        <v>145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</row>
    <row r="2" spans="1:33" ht="17.25" customHeight="1" x14ac:dyDescent="0.2">
      <c r="A2" s="22" t="s">
        <v>146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3"/>
      <c r="Q2" s="23"/>
      <c r="R2" s="23"/>
      <c r="S2" s="23"/>
      <c r="T2" s="23"/>
      <c r="U2" s="23"/>
      <c r="V2" s="23"/>
      <c r="W2" s="23"/>
      <c r="X2" s="23"/>
      <c r="Y2" s="23"/>
      <c r="Z2" s="21"/>
      <c r="AA2" s="21"/>
      <c r="AB2" s="21"/>
      <c r="AC2" s="21"/>
      <c r="AD2" s="21"/>
      <c r="AE2" s="21"/>
      <c r="AF2" s="21"/>
      <c r="AG2" s="21"/>
    </row>
    <row r="3" spans="1:33" ht="17.25" customHeight="1" x14ac:dyDescent="0.2">
      <c r="A3" s="22" t="s">
        <v>147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4"/>
      <c r="N3" s="24"/>
      <c r="O3" s="22"/>
      <c r="P3" s="23"/>
      <c r="Q3" s="23"/>
      <c r="R3" s="23"/>
      <c r="S3" s="23"/>
      <c r="T3" s="23"/>
      <c r="U3" s="23"/>
      <c r="V3" s="23"/>
      <c r="W3" s="23"/>
      <c r="X3" s="23"/>
      <c r="Y3" s="23"/>
      <c r="Z3" s="21"/>
      <c r="AA3" s="21"/>
      <c r="AB3" s="21"/>
      <c r="AC3" s="21"/>
      <c r="AD3" s="21"/>
      <c r="AE3" s="21"/>
      <c r="AF3" s="25"/>
      <c r="AG3" s="25"/>
    </row>
    <row r="4" spans="1:33" ht="17.25" customHeight="1" x14ac:dyDescent="0.2">
      <c r="A4" s="22" t="s">
        <v>148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6"/>
      <c r="M4" s="26"/>
      <c r="N4" s="26"/>
      <c r="O4" s="26"/>
      <c r="P4" s="27"/>
      <c r="Q4" s="27"/>
      <c r="R4" s="27"/>
      <c r="S4" s="27"/>
      <c r="T4" s="27"/>
      <c r="U4" s="27"/>
      <c r="V4" s="27"/>
      <c r="W4" s="27"/>
      <c r="X4" s="23"/>
      <c r="Y4" s="23"/>
      <c r="Z4" s="21"/>
      <c r="AA4" s="21"/>
      <c r="AB4" s="21"/>
      <c r="AC4" s="21"/>
      <c r="AD4" s="21"/>
      <c r="AE4" s="21"/>
      <c r="AF4" s="21"/>
      <c r="AG4" s="21"/>
    </row>
    <row r="5" spans="1:33" ht="17.25" customHeight="1" x14ac:dyDescent="0.2">
      <c r="A5" s="22" t="s">
        <v>149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7"/>
      <c r="Q5" s="27"/>
      <c r="R5" s="27"/>
      <c r="S5" s="27"/>
      <c r="T5" s="27"/>
      <c r="U5" s="27"/>
      <c r="V5" s="27"/>
      <c r="W5" s="27"/>
      <c r="X5" s="23"/>
      <c r="Y5" s="23"/>
      <c r="Z5" s="21"/>
      <c r="AA5" s="21"/>
      <c r="AB5" s="21"/>
      <c r="AC5" s="21"/>
      <c r="AD5" s="21"/>
      <c r="AE5" s="21"/>
      <c r="AF5" s="21"/>
      <c r="AG5" s="21"/>
    </row>
    <row r="6" spans="1:33" ht="17.25" customHeight="1" x14ac:dyDescent="0.2">
      <c r="A6" s="46" t="s">
        <v>151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7"/>
      <c r="Q6" s="27"/>
      <c r="R6" s="27"/>
      <c r="S6" s="27"/>
      <c r="T6" s="27"/>
      <c r="U6" s="27"/>
      <c r="V6" s="27"/>
      <c r="W6" s="27"/>
      <c r="X6" s="23"/>
      <c r="Y6" s="23"/>
      <c r="Z6" s="21"/>
      <c r="AA6" s="21"/>
      <c r="AB6" s="21"/>
      <c r="AC6" s="21"/>
      <c r="AD6" s="21"/>
      <c r="AE6" s="21"/>
      <c r="AF6" s="21"/>
      <c r="AG6" s="21"/>
    </row>
    <row r="7" spans="1:33" ht="15" customHeight="1" x14ac:dyDescent="0.2">
      <c r="A7" s="23"/>
      <c r="B7" s="22"/>
      <c r="C7" s="23"/>
      <c r="D7" s="23"/>
      <c r="E7" s="23"/>
      <c r="F7" s="23"/>
      <c r="G7" s="23"/>
      <c r="H7" s="23"/>
      <c r="I7" s="23"/>
      <c r="J7" s="23"/>
      <c r="K7" s="23"/>
      <c r="L7" s="28"/>
      <c r="M7" s="28"/>
      <c r="N7" s="28"/>
      <c r="O7" s="28"/>
      <c r="P7" s="29"/>
      <c r="Q7" s="29"/>
      <c r="R7" s="29"/>
      <c r="S7" s="29"/>
      <c r="T7" s="29"/>
      <c r="U7" s="30"/>
      <c r="V7" s="29"/>
      <c r="W7" s="29"/>
      <c r="X7" s="31"/>
      <c r="Y7" s="31"/>
    </row>
    <row r="8" spans="1:33" ht="16.5" customHeight="1" x14ac:dyDescent="0.2">
      <c r="A8" s="47" t="s">
        <v>36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9"/>
    </row>
    <row r="9" spans="1:33" ht="22.5" customHeight="1" x14ac:dyDescent="0.2">
      <c r="A9" s="54" t="s">
        <v>16</v>
      </c>
      <c r="B9" s="54" t="s">
        <v>15</v>
      </c>
      <c r="C9" s="55" t="s">
        <v>14</v>
      </c>
      <c r="D9" s="55" t="s">
        <v>11</v>
      </c>
      <c r="E9" s="56" t="s">
        <v>3</v>
      </c>
      <c r="F9" s="56" t="s">
        <v>4</v>
      </c>
      <c r="G9" s="56" t="s">
        <v>5</v>
      </c>
      <c r="H9" s="56" t="s">
        <v>7</v>
      </c>
      <c r="I9" s="56" t="s">
        <v>8</v>
      </c>
      <c r="J9" s="56" t="s">
        <v>17</v>
      </c>
      <c r="K9" s="56" t="s">
        <v>18</v>
      </c>
      <c r="L9" s="56" t="s">
        <v>19</v>
      </c>
      <c r="M9" s="56" t="s">
        <v>20</v>
      </c>
      <c r="N9" s="58" t="s">
        <v>21</v>
      </c>
      <c r="O9" s="58" t="s">
        <v>22</v>
      </c>
      <c r="P9" s="58" t="s">
        <v>24</v>
      </c>
      <c r="Q9" s="57" t="s">
        <v>25</v>
      </c>
      <c r="R9" s="57" t="s">
        <v>26</v>
      </c>
      <c r="S9" s="57" t="s">
        <v>27</v>
      </c>
      <c r="T9" s="57" t="s">
        <v>28</v>
      </c>
      <c r="U9" s="57" t="s">
        <v>31</v>
      </c>
      <c r="V9" s="57" t="s">
        <v>32</v>
      </c>
      <c r="W9" s="57" t="s">
        <v>53</v>
      </c>
      <c r="X9" s="57" t="s">
        <v>54</v>
      </c>
      <c r="Y9" s="57" t="s">
        <v>55</v>
      </c>
      <c r="Z9" s="53" t="s">
        <v>33</v>
      </c>
      <c r="AA9" s="53" t="s">
        <v>41</v>
      </c>
      <c r="AB9" s="53" t="s">
        <v>40</v>
      </c>
      <c r="AC9" s="53" t="s">
        <v>34</v>
      </c>
      <c r="AD9" s="53" t="s">
        <v>35</v>
      </c>
    </row>
    <row r="10" spans="1:33" ht="22.5" customHeight="1" x14ac:dyDescent="0.2">
      <c r="A10" s="54"/>
      <c r="B10" s="54"/>
      <c r="C10" s="55"/>
      <c r="D10" s="55"/>
      <c r="E10" s="56"/>
      <c r="F10" s="56"/>
      <c r="G10" s="56"/>
      <c r="H10" s="56"/>
      <c r="I10" s="56"/>
      <c r="J10" s="56"/>
      <c r="K10" s="56"/>
      <c r="L10" s="56"/>
      <c r="M10" s="56"/>
      <c r="N10" s="58"/>
      <c r="O10" s="58"/>
      <c r="P10" s="58"/>
      <c r="Q10" s="57"/>
      <c r="R10" s="57"/>
      <c r="S10" s="57"/>
      <c r="T10" s="57"/>
      <c r="U10" s="57"/>
      <c r="V10" s="57"/>
      <c r="W10" s="57"/>
      <c r="X10" s="57"/>
      <c r="Y10" s="57"/>
      <c r="Z10" s="53"/>
      <c r="AA10" s="53"/>
      <c r="AB10" s="53"/>
      <c r="AC10" s="53"/>
      <c r="AD10" s="53"/>
    </row>
    <row r="11" spans="1:33" ht="146.25" customHeight="1" x14ac:dyDescent="0.2">
      <c r="A11" s="32">
        <v>1</v>
      </c>
      <c r="B11" s="18" t="s">
        <v>46</v>
      </c>
      <c r="C11" s="33" t="s">
        <v>6</v>
      </c>
      <c r="D11" s="34" t="s">
        <v>47</v>
      </c>
      <c r="E11" s="43">
        <v>80</v>
      </c>
      <c r="F11" s="43">
        <v>72.989999999999995</v>
      </c>
      <c r="G11" s="43">
        <v>65</v>
      </c>
      <c r="H11" s="35">
        <v>340</v>
      </c>
      <c r="I11" s="35">
        <v>198</v>
      </c>
      <c r="J11" s="43">
        <v>68</v>
      </c>
      <c r="K11" s="35">
        <v>143</v>
      </c>
      <c r="L11" s="35">
        <v>142.9</v>
      </c>
      <c r="M11" s="35">
        <v>148</v>
      </c>
      <c r="N11" s="35">
        <v>158</v>
      </c>
      <c r="O11" s="43">
        <v>69.900000000000006</v>
      </c>
      <c r="P11" s="43">
        <v>140.61000000000001</v>
      </c>
      <c r="Q11" s="43">
        <v>131.08000000000001</v>
      </c>
      <c r="R11" s="43">
        <v>85.94</v>
      </c>
      <c r="S11" s="43">
        <v>121.8</v>
      </c>
      <c r="T11" s="43">
        <v>112</v>
      </c>
      <c r="U11" s="43">
        <v>114.3</v>
      </c>
      <c r="V11" s="43">
        <v>123.66</v>
      </c>
      <c r="W11" s="43">
        <v>103.23</v>
      </c>
      <c r="X11" s="35">
        <v>167.8</v>
      </c>
      <c r="Y11" s="35">
        <v>154.54</v>
      </c>
      <c r="Z11" s="36">
        <f>COUNT(E11:Y11)</f>
        <v>21</v>
      </c>
      <c r="AA11" s="37">
        <f>ROUND(AVERAGE(E11:Y11),2)</f>
        <v>130.51</v>
      </c>
      <c r="AB11" s="37">
        <f>ROUND(MEDIAN(E11:Y11),2)</f>
        <v>123.66</v>
      </c>
      <c r="AC11" s="38">
        <f>_xlfn.STDEV.S(E11:Y11)</f>
        <v>60.445715035811041</v>
      </c>
      <c r="AD11" s="39">
        <f>AC11/AA11</f>
        <v>0.46315006540350201</v>
      </c>
    </row>
    <row r="12" spans="1:33" x14ac:dyDescent="0.2">
      <c r="A12" s="42" t="s">
        <v>150</v>
      </c>
      <c r="B12" s="42"/>
      <c r="C12" s="45"/>
      <c r="D12" s="45"/>
      <c r="E12" s="45"/>
    </row>
    <row r="14" spans="1:33" x14ac:dyDescent="0.2">
      <c r="A14" s="47" t="s">
        <v>36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9"/>
    </row>
    <row r="15" spans="1:33" x14ac:dyDescent="0.2">
      <c r="A15" s="54" t="s">
        <v>16</v>
      </c>
      <c r="B15" s="54" t="s">
        <v>15</v>
      </c>
      <c r="C15" s="55" t="s">
        <v>14</v>
      </c>
      <c r="D15" s="55" t="s">
        <v>11</v>
      </c>
      <c r="E15" s="56" t="s">
        <v>3</v>
      </c>
      <c r="F15" s="56" t="s">
        <v>4</v>
      </c>
      <c r="G15" s="56" t="s">
        <v>5</v>
      </c>
      <c r="H15" s="56" t="s">
        <v>7</v>
      </c>
      <c r="I15" s="56" t="s">
        <v>8</v>
      </c>
      <c r="J15" s="56" t="s">
        <v>17</v>
      </c>
      <c r="K15" s="56" t="s">
        <v>18</v>
      </c>
      <c r="L15" s="56" t="s">
        <v>19</v>
      </c>
      <c r="M15" s="56" t="s">
        <v>20</v>
      </c>
      <c r="N15" s="58" t="s">
        <v>21</v>
      </c>
      <c r="O15" s="58" t="s">
        <v>22</v>
      </c>
      <c r="P15" s="58" t="s">
        <v>24</v>
      </c>
      <c r="Q15" s="57" t="s">
        <v>25</v>
      </c>
      <c r="R15" s="57" t="s">
        <v>26</v>
      </c>
      <c r="S15" s="57" t="s">
        <v>27</v>
      </c>
      <c r="T15" s="57" t="s">
        <v>28</v>
      </c>
      <c r="U15" s="57" t="s">
        <v>31</v>
      </c>
      <c r="V15" s="57" t="s">
        <v>32</v>
      </c>
      <c r="W15" s="57" t="s">
        <v>53</v>
      </c>
      <c r="X15" s="57" t="s">
        <v>54</v>
      </c>
      <c r="Y15" s="57" t="s">
        <v>55</v>
      </c>
      <c r="Z15" s="53" t="s">
        <v>33</v>
      </c>
      <c r="AA15" s="53" t="s">
        <v>41</v>
      </c>
      <c r="AB15" s="53" t="s">
        <v>40</v>
      </c>
      <c r="AC15" s="53" t="s">
        <v>34</v>
      </c>
      <c r="AD15" s="53" t="s">
        <v>35</v>
      </c>
      <c r="AE15" s="53" t="s">
        <v>39</v>
      </c>
      <c r="AF15" s="53" t="s">
        <v>12</v>
      </c>
      <c r="AG15" s="53" t="s">
        <v>23</v>
      </c>
    </row>
    <row r="16" spans="1:33" ht="27.75" customHeight="1" x14ac:dyDescent="0.2">
      <c r="A16" s="54"/>
      <c r="B16" s="54"/>
      <c r="C16" s="55"/>
      <c r="D16" s="55"/>
      <c r="E16" s="56"/>
      <c r="F16" s="56"/>
      <c r="G16" s="56"/>
      <c r="H16" s="56"/>
      <c r="I16" s="56"/>
      <c r="J16" s="56"/>
      <c r="K16" s="56"/>
      <c r="L16" s="56"/>
      <c r="M16" s="56"/>
      <c r="N16" s="58"/>
      <c r="O16" s="58"/>
      <c r="P16" s="58"/>
      <c r="Q16" s="57"/>
      <c r="R16" s="57"/>
      <c r="S16" s="57"/>
      <c r="T16" s="57"/>
      <c r="U16" s="57"/>
      <c r="V16" s="57"/>
      <c r="W16" s="57"/>
      <c r="X16" s="57"/>
      <c r="Y16" s="57"/>
      <c r="Z16" s="53"/>
      <c r="AA16" s="53"/>
      <c r="AB16" s="53"/>
      <c r="AC16" s="53"/>
      <c r="AD16" s="53"/>
      <c r="AE16" s="53"/>
      <c r="AF16" s="53"/>
      <c r="AG16" s="53"/>
    </row>
    <row r="17" spans="1:33" ht="146.25" customHeight="1" x14ac:dyDescent="0.2">
      <c r="A17" s="32">
        <v>1</v>
      </c>
      <c r="B17" s="18" t="s">
        <v>46</v>
      </c>
      <c r="C17" s="33" t="s">
        <v>6</v>
      </c>
      <c r="D17" s="34" t="s">
        <v>47</v>
      </c>
      <c r="E17" s="43">
        <v>80</v>
      </c>
      <c r="F17" s="43">
        <v>72.989999999999995</v>
      </c>
      <c r="G17" s="43">
        <v>65</v>
      </c>
      <c r="H17" s="35"/>
      <c r="I17" s="35"/>
      <c r="J17" s="43">
        <v>68</v>
      </c>
      <c r="K17" s="35"/>
      <c r="L17" s="35"/>
      <c r="M17" s="35"/>
      <c r="N17" s="35"/>
      <c r="O17" s="43">
        <v>69.900000000000006</v>
      </c>
      <c r="P17" s="43">
        <v>140.61000000000001</v>
      </c>
      <c r="Q17" s="43">
        <v>131.08000000000001</v>
      </c>
      <c r="R17" s="43">
        <v>85.94</v>
      </c>
      <c r="S17" s="43">
        <v>121.8</v>
      </c>
      <c r="T17" s="43">
        <v>112</v>
      </c>
      <c r="U17" s="43">
        <v>114.3</v>
      </c>
      <c r="V17" s="43">
        <v>123.66</v>
      </c>
      <c r="W17" s="43">
        <v>103.23</v>
      </c>
      <c r="X17" s="35"/>
      <c r="Y17" s="35"/>
      <c r="Z17" s="36">
        <f>COUNT(E17:Y17)</f>
        <v>13</v>
      </c>
      <c r="AA17" s="37">
        <f>ROUND(AVERAGE(E17:Y17),2)</f>
        <v>99.12</v>
      </c>
      <c r="AB17" s="37">
        <f>ROUND(MEDIAN(E17:Y17),2)</f>
        <v>103.23</v>
      </c>
      <c r="AC17" s="38">
        <f>_xlfn.STDEV.S(E17:Y17)</f>
        <v>26.585044836794236</v>
      </c>
      <c r="AD17" s="39">
        <f>AC17/AA17</f>
        <v>0.26821070255038576</v>
      </c>
      <c r="AE17" s="40" t="str">
        <f>IF(AD17&gt;25%,"Mediana","Média Aritmética")</f>
        <v>Mediana</v>
      </c>
      <c r="AF17" s="38">
        <f>ROUND(IF(AE17="Média Aritmética",AA17,AB17),2)</f>
        <v>103.23</v>
      </c>
      <c r="AG17" s="38">
        <f>ROUND(AF17*D17,2)</f>
        <v>61938</v>
      </c>
    </row>
    <row r="18" spans="1:33" x14ac:dyDescent="0.2">
      <c r="A18" s="50" t="s">
        <v>37</v>
      </c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2"/>
      <c r="AG18" s="41">
        <f>ROUND(AG17,2)</f>
        <v>61938</v>
      </c>
    </row>
    <row r="19" spans="1:33" x14ac:dyDescent="0.2">
      <c r="A19" s="42" t="s">
        <v>150</v>
      </c>
      <c r="B19" s="42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</row>
    <row r="20" spans="1:33" x14ac:dyDescent="0.2">
      <c r="AA20" s="44"/>
    </row>
    <row r="21" spans="1:33" x14ac:dyDescent="0.2">
      <c r="AB21" s="44"/>
    </row>
  </sheetData>
  <mergeCells count="66">
    <mergeCell ref="A9:A10"/>
    <mergeCell ref="C9:C10"/>
    <mergeCell ref="K9:K10"/>
    <mergeCell ref="W9:W10"/>
    <mergeCell ref="D9:D10"/>
    <mergeCell ref="L9:L10"/>
    <mergeCell ref="M9:M10"/>
    <mergeCell ref="J9:J10"/>
    <mergeCell ref="F9:F10"/>
    <mergeCell ref="G9:G10"/>
    <mergeCell ref="H9:H10"/>
    <mergeCell ref="I9:I10"/>
    <mergeCell ref="AD9:AD10"/>
    <mergeCell ref="AC9:AC10"/>
    <mergeCell ref="AB9:AB10"/>
    <mergeCell ref="AA9:AA10"/>
    <mergeCell ref="Z9:Z10"/>
    <mergeCell ref="Y9:Y10"/>
    <mergeCell ref="B9:B10"/>
    <mergeCell ref="P9:P10"/>
    <mergeCell ref="V9:V10"/>
    <mergeCell ref="E9:E10"/>
    <mergeCell ref="X9:X10"/>
    <mergeCell ref="M15:M16"/>
    <mergeCell ref="N15:N16"/>
    <mergeCell ref="O15:O16"/>
    <mergeCell ref="U9:U10"/>
    <mergeCell ref="T9:T10"/>
    <mergeCell ref="S9:S10"/>
    <mergeCell ref="R9:R10"/>
    <mergeCell ref="Q9:Q10"/>
    <mergeCell ref="U15:U16"/>
    <mergeCell ref="N9:N10"/>
    <mergeCell ref="O9:O10"/>
    <mergeCell ref="H15:H16"/>
    <mergeCell ref="I15:I16"/>
    <mergeCell ref="J15:J16"/>
    <mergeCell ref="K15:K16"/>
    <mergeCell ref="L15:L16"/>
    <mergeCell ref="Z15:Z16"/>
    <mergeCell ref="AA15:AA16"/>
    <mergeCell ref="AB15:AB16"/>
    <mergeCell ref="AC15:AC16"/>
    <mergeCell ref="AD15:AD16"/>
    <mergeCell ref="Y15:Y16"/>
    <mergeCell ref="P15:P16"/>
    <mergeCell ref="Q15:Q16"/>
    <mergeCell ref="R15:R16"/>
    <mergeCell ref="S15:S16"/>
    <mergeCell ref="T15:T16"/>
    <mergeCell ref="A8:AD8"/>
    <mergeCell ref="A14:AG14"/>
    <mergeCell ref="A18:AF18"/>
    <mergeCell ref="AE15:AE16"/>
    <mergeCell ref="AF15:AF16"/>
    <mergeCell ref="AG15:AG16"/>
    <mergeCell ref="A15:A16"/>
    <mergeCell ref="B15:B16"/>
    <mergeCell ref="C15:C16"/>
    <mergeCell ref="D15:D16"/>
    <mergeCell ref="E15:E16"/>
    <mergeCell ref="F15:F16"/>
    <mergeCell ref="G15:G16"/>
    <mergeCell ref="V15:V16"/>
    <mergeCell ref="W15:W16"/>
    <mergeCell ref="X15:X16"/>
  </mergeCells>
  <phoneticPr fontId="1" type="noConversion"/>
  <conditionalFormatting sqref="Z11">
    <cfRule type="cellIs" dxfId="5" priority="6" operator="greaterThan">
      <formula>2</formula>
    </cfRule>
  </conditionalFormatting>
  <conditionalFormatting sqref="Z17">
    <cfRule type="cellIs" dxfId="4" priority="3" operator="greaterThan">
      <formula>2</formula>
    </cfRule>
  </conditionalFormatting>
  <conditionalFormatting sqref="AD11">
    <cfRule type="cellIs" dxfId="3" priority="4" operator="lessThan">
      <formula>0.26</formula>
    </cfRule>
    <cfRule type="cellIs" dxfId="2" priority="5" operator="greaterThan">
      <formula>0.25</formula>
    </cfRule>
  </conditionalFormatting>
  <conditionalFormatting sqref="AD17">
    <cfRule type="cellIs" dxfId="1" priority="1" operator="lessThan">
      <formula>0.26</formula>
    </cfRule>
    <cfRule type="cellIs" dxfId="0" priority="2" operator="greaterThan">
      <formula>0.25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A00EE-16A1-4F81-BB43-4AC590EB82C2}">
  <dimension ref="A1:L23"/>
  <sheetViews>
    <sheetView showGridLines="0" zoomScale="90" zoomScaleNormal="90" workbookViewId="0">
      <selection activeCell="C27" sqref="C27"/>
    </sheetView>
  </sheetViews>
  <sheetFormatPr defaultRowHeight="15.75" x14ac:dyDescent="0.25"/>
  <cols>
    <col min="1" max="1" width="16.5703125" style="1" customWidth="1"/>
    <col min="2" max="2" width="12.5703125" style="1" bestFit="1" customWidth="1"/>
    <col min="3" max="3" width="95" style="1" customWidth="1"/>
    <col min="4" max="4" width="52.7109375" style="1" customWidth="1"/>
    <col min="5" max="5" width="20.5703125" style="1" bestFit="1" customWidth="1"/>
    <col min="6" max="6" width="24.42578125" style="1" customWidth="1"/>
    <col min="7" max="7" width="17" style="1" bestFit="1" customWidth="1"/>
    <col min="8" max="8" width="3.42578125" style="1" bestFit="1" customWidth="1"/>
    <col min="9" max="10" width="15.42578125" style="1" customWidth="1"/>
    <col min="11" max="11" width="5.85546875" style="1" bestFit="1" customWidth="1"/>
    <col min="12" max="12" width="11.85546875" style="1" bestFit="1" customWidth="1"/>
    <col min="13" max="16384" width="9.140625" style="1"/>
  </cols>
  <sheetData>
    <row r="1" spans="1:12" x14ac:dyDescent="0.25">
      <c r="A1" s="59" t="s">
        <v>30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1"/>
    </row>
    <row r="2" spans="1:12" ht="51.75" customHeight="1" x14ac:dyDescent="0.25">
      <c r="A2" s="4" t="s">
        <v>0</v>
      </c>
      <c r="B2" s="4" t="s">
        <v>13</v>
      </c>
      <c r="C2" s="4" t="s">
        <v>50</v>
      </c>
      <c r="D2" s="4" t="s">
        <v>1</v>
      </c>
      <c r="E2" s="4" t="s">
        <v>2</v>
      </c>
      <c r="F2" s="4" t="s">
        <v>9</v>
      </c>
      <c r="G2" s="4" t="s">
        <v>10</v>
      </c>
      <c r="H2" s="4" t="s">
        <v>29</v>
      </c>
      <c r="I2" s="6" t="s">
        <v>48</v>
      </c>
      <c r="J2" s="6" t="s">
        <v>49</v>
      </c>
      <c r="K2" s="6" t="s">
        <v>51</v>
      </c>
      <c r="L2" s="6" t="s">
        <v>52</v>
      </c>
    </row>
    <row r="3" spans="1:12" x14ac:dyDescent="0.25">
      <c r="A3" s="68" t="s">
        <v>57</v>
      </c>
      <c r="B3" s="7" t="s">
        <v>3</v>
      </c>
      <c r="C3" s="8" t="s">
        <v>62</v>
      </c>
      <c r="D3" s="5" t="s">
        <v>58</v>
      </c>
      <c r="E3" s="3" t="s">
        <v>59</v>
      </c>
      <c r="F3" s="9" t="s">
        <v>60</v>
      </c>
      <c r="G3" s="2" t="s">
        <v>61</v>
      </c>
      <c r="H3" s="2" t="s">
        <v>42</v>
      </c>
      <c r="I3" s="3">
        <v>45929</v>
      </c>
      <c r="J3" s="3">
        <f t="shared" ref="J3:J11" si="0">I3+365</f>
        <v>46294</v>
      </c>
      <c r="K3" s="2">
        <v>48</v>
      </c>
      <c r="L3" s="10">
        <v>80</v>
      </c>
    </row>
    <row r="4" spans="1:12" x14ac:dyDescent="0.25">
      <c r="A4" s="69"/>
      <c r="B4" s="7" t="s">
        <v>4</v>
      </c>
      <c r="C4" s="5" t="s">
        <v>67</v>
      </c>
      <c r="D4" s="5" t="s">
        <v>63</v>
      </c>
      <c r="E4" s="3" t="s">
        <v>64</v>
      </c>
      <c r="F4" s="9" t="s">
        <v>65</v>
      </c>
      <c r="G4" s="2" t="s">
        <v>66</v>
      </c>
      <c r="H4" s="2" t="s">
        <v>38</v>
      </c>
      <c r="I4" s="3">
        <v>45791</v>
      </c>
      <c r="J4" s="3">
        <f t="shared" si="0"/>
        <v>46156</v>
      </c>
      <c r="K4" s="2">
        <v>17</v>
      </c>
      <c r="L4" s="10">
        <v>72.989999999999995</v>
      </c>
    </row>
    <row r="5" spans="1:12" x14ac:dyDescent="0.25">
      <c r="A5" s="69"/>
      <c r="B5" s="7" t="s">
        <v>5</v>
      </c>
      <c r="C5" s="5" t="s">
        <v>73</v>
      </c>
      <c r="D5" s="5" t="s">
        <v>68</v>
      </c>
      <c r="E5" s="2" t="s">
        <v>69</v>
      </c>
      <c r="F5" s="9" t="s">
        <v>70</v>
      </c>
      <c r="G5" s="2" t="s">
        <v>71</v>
      </c>
      <c r="H5" s="2" t="s">
        <v>72</v>
      </c>
      <c r="I5" s="3">
        <v>45754</v>
      </c>
      <c r="J5" s="3">
        <f t="shared" si="0"/>
        <v>46119</v>
      </c>
      <c r="K5" s="2">
        <v>1</v>
      </c>
      <c r="L5" s="10">
        <v>65</v>
      </c>
    </row>
    <row r="6" spans="1:12" x14ac:dyDescent="0.25">
      <c r="A6" s="69"/>
      <c r="B6" s="7" t="s">
        <v>7</v>
      </c>
      <c r="C6" s="5" t="s">
        <v>83</v>
      </c>
      <c r="D6" s="5" t="s">
        <v>75</v>
      </c>
      <c r="E6" s="2" t="s">
        <v>74</v>
      </c>
      <c r="F6" s="9" t="s">
        <v>78</v>
      </c>
      <c r="G6" s="2" t="s">
        <v>76</v>
      </c>
      <c r="H6" s="2" t="s">
        <v>77</v>
      </c>
      <c r="I6" s="3">
        <v>45694</v>
      </c>
      <c r="J6" s="3">
        <f t="shared" si="0"/>
        <v>46059</v>
      </c>
      <c r="K6" s="2">
        <v>7</v>
      </c>
      <c r="L6" s="10">
        <v>340</v>
      </c>
    </row>
    <row r="7" spans="1:12" x14ac:dyDescent="0.25">
      <c r="A7" s="69"/>
      <c r="B7" s="7" t="s">
        <v>8</v>
      </c>
      <c r="C7" s="5" t="s">
        <v>84</v>
      </c>
      <c r="D7" s="5" t="s">
        <v>79</v>
      </c>
      <c r="E7" s="2" t="s">
        <v>81</v>
      </c>
      <c r="F7" s="9" t="s">
        <v>80</v>
      </c>
      <c r="G7" s="2" t="s">
        <v>82</v>
      </c>
      <c r="H7" s="2" t="s">
        <v>45</v>
      </c>
      <c r="I7" s="3">
        <v>46014</v>
      </c>
      <c r="J7" s="3">
        <f t="shared" si="0"/>
        <v>46379</v>
      </c>
      <c r="K7" s="2">
        <v>8</v>
      </c>
      <c r="L7" s="10">
        <v>198</v>
      </c>
    </row>
    <row r="8" spans="1:12" x14ac:dyDescent="0.25">
      <c r="A8" s="69"/>
      <c r="B8" s="7" t="s">
        <v>17</v>
      </c>
      <c r="C8" s="5" t="s">
        <v>89</v>
      </c>
      <c r="D8" s="5" t="s">
        <v>85</v>
      </c>
      <c r="E8" s="2" t="s">
        <v>86</v>
      </c>
      <c r="F8" s="9" t="s">
        <v>87</v>
      </c>
      <c r="G8" s="2" t="s">
        <v>88</v>
      </c>
      <c r="H8" s="2" t="s">
        <v>45</v>
      </c>
      <c r="I8" s="3">
        <v>45901</v>
      </c>
      <c r="J8" s="3">
        <f t="shared" si="0"/>
        <v>46266</v>
      </c>
      <c r="K8" s="2">
        <v>2</v>
      </c>
      <c r="L8" s="10">
        <v>68</v>
      </c>
    </row>
    <row r="9" spans="1:12" x14ac:dyDescent="0.25">
      <c r="A9" s="69"/>
      <c r="B9" s="7" t="s">
        <v>18</v>
      </c>
      <c r="C9" s="11" t="s">
        <v>92</v>
      </c>
      <c r="D9" s="16" t="s">
        <v>111</v>
      </c>
      <c r="E9" s="13" t="s">
        <v>99</v>
      </c>
      <c r="F9" s="9" t="s">
        <v>90</v>
      </c>
      <c r="G9" s="12" t="s">
        <v>91</v>
      </c>
      <c r="H9" s="12" t="s">
        <v>38</v>
      </c>
      <c r="I9" s="13">
        <v>45923</v>
      </c>
      <c r="J9" s="13">
        <f t="shared" si="0"/>
        <v>46288</v>
      </c>
      <c r="K9" s="12">
        <v>1</v>
      </c>
      <c r="L9" s="15">
        <v>143</v>
      </c>
    </row>
    <row r="10" spans="1:12" x14ac:dyDescent="0.25">
      <c r="A10" s="69"/>
      <c r="B10" s="7" t="s">
        <v>19</v>
      </c>
      <c r="C10" s="11" t="s">
        <v>93</v>
      </c>
      <c r="D10" s="16" t="s">
        <v>94</v>
      </c>
      <c r="E10" s="13" t="s">
        <v>95</v>
      </c>
      <c r="F10" s="9" t="s">
        <v>96</v>
      </c>
      <c r="G10" s="12" t="s">
        <v>97</v>
      </c>
      <c r="H10" s="12" t="s">
        <v>98</v>
      </c>
      <c r="I10" s="13">
        <v>45985</v>
      </c>
      <c r="J10" s="13">
        <f t="shared" si="0"/>
        <v>46350</v>
      </c>
      <c r="K10" s="12">
        <v>2</v>
      </c>
      <c r="L10" s="15">
        <v>142.9</v>
      </c>
    </row>
    <row r="11" spans="1:12" x14ac:dyDescent="0.25">
      <c r="A11" s="70"/>
      <c r="B11" s="7" t="s">
        <v>20</v>
      </c>
      <c r="C11" s="16" t="s">
        <v>104</v>
      </c>
      <c r="D11" s="16" t="s">
        <v>100</v>
      </c>
      <c r="E11" s="12" t="s">
        <v>103</v>
      </c>
      <c r="F11" s="9" t="s">
        <v>101</v>
      </c>
      <c r="G11" s="12" t="s">
        <v>102</v>
      </c>
      <c r="H11" s="12" t="s">
        <v>44</v>
      </c>
      <c r="I11" s="13">
        <v>46078</v>
      </c>
      <c r="J11" s="13">
        <f t="shared" si="0"/>
        <v>46443</v>
      </c>
      <c r="K11" s="12">
        <v>1</v>
      </c>
      <c r="L11" s="15">
        <v>148</v>
      </c>
    </row>
    <row r="12" spans="1:12" ht="15.75" customHeight="1" x14ac:dyDescent="0.25">
      <c r="A12" s="65" t="s">
        <v>56</v>
      </c>
      <c r="B12" s="7" t="s">
        <v>21</v>
      </c>
      <c r="C12" s="16"/>
      <c r="D12" s="16" t="s">
        <v>105</v>
      </c>
      <c r="E12" s="12" t="s">
        <v>106</v>
      </c>
      <c r="F12" s="17"/>
      <c r="G12" s="12"/>
      <c r="H12" s="12"/>
      <c r="I12" s="13">
        <v>46099</v>
      </c>
      <c r="J12" s="13">
        <f t="shared" ref="J12:J23" si="1">I12+180</f>
        <v>46279</v>
      </c>
      <c r="K12" s="12"/>
      <c r="L12" s="15">
        <v>158</v>
      </c>
    </row>
    <row r="13" spans="1:12" x14ac:dyDescent="0.25">
      <c r="A13" s="66"/>
      <c r="B13" s="7" t="s">
        <v>22</v>
      </c>
      <c r="C13" s="16"/>
      <c r="D13" s="16" t="s">
        <v>107</v>
      </c>
      <c r="E13" s="12" t="s">
        <v>108</v>
      </c>
      <c r="F13" s="14"/>
      <c r="G13" s="12"/>
      <c r="H13" s="12"/>
      <c r="I13" s="13">
        <v>46099</v>
      </c>
      <c r="J13" s="13">
        <f t="shared" si="1"/>
        <v>46279</v>
      </c>
      <c r="K13" s="12"/>
      <c r="L13" s="15">
        <v>69.900000000000006</v>
      </c>
    </row>
    <row r="14" spans="1:12" x14ac:dyDescent="0.25">
      <c r="A14" s="67"/>
      <c r="B14" s="7" t="s">
        <v>24</v>
      </c>
      <c r="C14" s="16"/>
      <c r="D14" s="16" t="s">
        <v>109</v>
      </c>
      <c r="E14" s="12" t="s">
        <v>110</v>
      </c>
      <c r="F14" s="14"/>
      <c r="G14" s="12"/>
      <c r="H14" s="12"/>
      <c r="I14" s="13">
        <v>46099</v>
      </c>
      <c r="J14" s="13">
        <f t="shared" si="1"/>
        <v>46279</v>
      </c>
      <c r="K14" s="12"/>
      <c r="L14" s="15">
        <v>140.61000000000001</v>
      </c>
    </row>
    <row r="15" spans="1:12" ht="15.75" customHeight="1" x14ac:dyDescent="0.25">
      <c r="A15" s="62" t="s">
        <v>43</v>
      </c>
      <c r="B15" s="7" t="s">
        <v>25</v>
      </c>
      <c r="C15" s="16"/>
      <c r="D15" s="16" t="s">
        <v>111</v>
      </c>
      <c r="E15" s="13" t="s">
        <v>99</v>
      </c>
      <c r="F15" s="9" t="s">
        <v>90</v>
      </c>
      <c r="G15" s="12" t="s">
        <v>91</v>
      </c>
      <c r="H15" s="12" t="s">
        <v>38</v>
      </c>
      <c r="I15" s="13">
        <v>46099</v>
      </c>
      <c r="J15" s="13">
        <f t="shared" si="1"/>
        <v>46279</v>
      </c>
      <c r="K15" s="12"/>
      <c r="L15" s="15">
        <v>131.08000000000001</v>
      </c>
    </row>
    <row r="16" spans="1:12" x14ac:dyDescent="0.25">
      <c r="A16" s="63"/>
      <c r="B16" s="7" t="s">
        <v>26</v>
      </c>
      <c r="C16" s="16"/>
      <c r="D16" s="16" t="s">
        <v>112</v>
      </c>
      <c r="E16" s="13" t="s">
        <v>115</v>
      </c>
      <c r="F16" s="9" t="s">
        <v>113</v>
      </c>
      <c r="G16" s="12" t="s">
        <v>114</v>
      </c>
      <c r="H16" s="12" t="s">
        <v>116</v>
      </c>
      <c r="I16" s="13">
        <v>46098</v>
      </c>
      <c r="J16" s="13">
        <f t="shared" si="1"/>
        <v>46278</v>
      </c>
      <c r="K16" s="12"/>
      <c r="L16" s="15">
        <v>85.94</v>
      </c>
    </row>
    <row r="17" spans="1:12" x14ac:dyDescent="0.25">
      <c r="A17" s="63"/>
      <c r="B17" s="7" t="s">
        <v>27</v>
      </c>
      <c r="C17" s="16"/>
      <c r="D17" s="16" t="s">
        <v>117</v>
      </c>
      <c r="E17" s="12" t="s">
        <v>118</v>
      </c>
      <c r="F17" s="9" t="s">
        <v>119</v>
      </c>
      <c r="G17" s="12" t="s">
        <v>120</v>
      </c>
      <c r="H17" s="12" t="s">
        <v>116</v>
      </c>
      <c r="I17" s="13">
        <v>46098</v>
      </c>
      <c r="J17" s="13">
        <f t="shared" si="1"/>
        <v>46278</v>
      </c>
      <c r="K17" s="12"/>
      <c r="L17" s="15">
        <v>121.8</v>
      </c>
    </row>
    <row r="18" spans="1:12" x14ac:dyDescent="0.25">
      <c r="A18" s="63"/>
      <c r="B18" s="7" t="s">
        <v>28</v>
      </c>
      <c r="C18" s="16"/>
      <c r="D18" s="16" t="s">
        <v>122</v>
      </c>
      <c r="E18" s="12" t="s">
        <v>121</v>
      </c>
      <c r="F18" s="9" t="s">
        <v>123</v>
      </c>
      <c r="G18" s="12" t="s">
        <v>124</v>
      </c>
      <c r="H18" s="12" t="s">
        <v>44</v>
      </c>
      <c r="I18" s="13">
        <v>46098</v>
      </c>
      <c r="J18" s="13">
        <f t="shared" si="1"/>
        <v>46278</v>
      </c>
      <c r="K18" s="12"/>
      <c r="L18" s="15">
        <v>112</v>
      </c>
    </row>
    <row r="19" spans="1:12" x14ac:dyDescent="0.25">
      <c r="A19" s="63"/>
      <c r="B19" s="7" t="s">
        <v>31</v>
      </c>
      <c r="C19" s="16"/>
      <c r="D19" s="16" t="s">
        <v>125</v>
      </c>
      <c r="E19" s="12" t="s">
        <v>126</v>
      </c>
      <c r="F19" s="9" t="s">
        <v>127</v>
      </c>
      <c r="G19" s="12" t="s">
        <v>128</v>
      </c>
      <c r="H19" s="12" t="s">
        <v>44</v>
      </c>
      <c r="I19" s="13">
        <v>46099</v>
      </c>
      <c r="J19" s="13">
        <f t="shared" si="1"/>
        <v>46279</v>
      </c>
      <c r="K19" s="12"/>
      <c r="L19" s="15">
        <v>114.3</v>
      </c>
    </row>
    <row r="20" spans="1:12" x14ac:dyDescent="0.25">
      <c r="A20" s="63"/>
      <c r="B20" s="7" t="s">
        <v>32</v>
      </c>
      <c r="C20" s="16"/>
      <c r="D20" s="16" t="s">
        <v>129</v>
      </c>
      <c r="E20" s="12" t="s">
        <v>130</v>
      </c>
      <c r="F20" s="9" t="s">
        <v>132</v>
      </c>
      <c r="G20" s="12" t="s">
        <v>131</v>
      </c>
      <c r="H20" s="12" t="s">
        <v>44</v>
      </c>
      <c r="I20" s="13">
        <v>46099</v>
      </c>
      <c r="J20" s="13">
        <f t="shared" si="1"/>
        <v>46279</v>
      </c>
      <c r="K20" s="12"/>
      <c r="L20" s="15">
        <v>123.66</v>
      </c>
    </row>
    <row r="21" spans="1:12" x14ac:dyDescent="0.25">
      <c r="A21" s="63"/>
      <c r="B21" s="7" t="s">
        <v>53</v>
      </c>
      <c r="C21" s="12"/>
      <c r="D21" s="16" t="s">
        <v>135</v>
      </c>
      <c r="E21" s="12" t="s">
        <v>136</v>
      </c>
      <c r="F21" s="9" t="s">
        <v>133</v>
      </c>
      <c r="G21" s="12" t="s">
        <v>134</v>
      </c>
      <c r="H21" s="12" t="s">
        <v>44</v>
      </c>
      <c r="I21" s="13">
        <v>46098</v>
      </c>
      <c r="J21" s="13">
        <f t="shared" si="1"/>
        <v>46278</v>
      </c>
      <c r="K21" s="12"/>
      <c r="L21" s="15">
        <v>103.23</v>
      </c>
    </row>
    <row r="22" spans="1:12" x14ac:dyDescent="0.25">
      <c r="A22" s="63"/>
      <c r="B22" s="7" t="s">
        <v>54</v>
      </c>
      <c r="C22" s="12"/>
      <c r="D22" s="16" t="s">
        <v>137</v>
      </c>
      <c r="E22" s="12" t="s">
        <v>138</v>
      </c>
      <c r="F22" s="9" t="s">
        <v>140</v>
      </c>
      <c r="G22" s="12" t="s">
        <v>139</v>
      </c>
      <c r="H22" s="12" t="s">
        <v>44</v>
      </c>
      <c r="I22" s="13">
        <v>46098</v>
      </c>
      <c r="J22" s="13">
        <f t="shared" si="1"/>
        <v>46278</v>
      </c>
      <c r="K22" s="12"/>
      <c r="L22" s="15">
        <v>167.8</v>
      </c>
    </row>
    <row r="23" spans="1:12" x14ac:dyDescent="0.25">
      <c r="A23" s="64"/>
      <c r="B23" s="7" t="s">
        <v>55</v>
      </c>
      <c r="C23" s="12"/>
      <c r="D23" s="16" t="s">
        <v>142</v>
      </c>
      <c r="E23" s="12" t="s">
        <v>141</v>
      </c>
      <c r="F23" s="9" t="s">
        <v>143</v>
      </c>
      <c r="G23" s="12" t="s">
        <v>144</v>
      </c>
      <c r="H23" s="12" t="s">
        <v>44</v>
      </c>
      <c r="I23" s="13">
        <v>46099</v>
      </c>
      <c r="J23" s="13">
        <f t="shared" si="1"/>
        <v>46279</v>
      </c>
      <c r="K23" s="12"/>
      <c r="L23" s="15">
        <v>157.54</v>
      </c>
    </row>
  </sheetData>
  <mergeCells count="4">
    <mergeCell ref="A1:L1"/>
    <mergeCell ref="A15:A23"/>
    <mergeCell ref="A12:A14"/>
    <mergeCell ref="A3:A11"/>
  </mergeCells>
  <phoneticPr fontId="1" type="noConversion"/>
  <hyperlinks>
    <hyperlink ref="F3" r:id="rId1" xr:uid="{2ABEF409-92EF-462D-B8DB-A027DBFE8DEE}"/>
    <hyperlink ref="F4" r:id="rId2" xr:uid="{7DDC71D2-413D-4438-B27A-12A73DD1A293}"/>
    <hyperlink ref="F5" r:id="rId3" xr:uid="{4D62B6ED-C8BD-4425-A20A-D91666F336D9}"/>
    <hyperlink ref="F6" r:id="rId4" xr:uid="{CAD075FC-D38F-4364-B677-97050B1069D7}"/>
    <hyperlink ref="F7" r:id="rId5" xr:uid="{567D2654-8042-46B1-8929-572C61409D7A}"/>
    <hyperlink ref="F8" r:id="rId6" xr:uid="{B2E46937-27C1-474E-B0F9-FD7B32A6CBA5}"/>
    <hyperlink ref="F9" r:id="rId7" xr:uid="{0ABA5B01-D54B-4714-B3CE-A0E8A46DDD5F}"/>
    <hyperlink ref="F10" r:id="rId8" xr:uid="{5E66F9FA-AA08-48DA-A4DA-5FE13E0D7D5F}"/>
    <hyperlink ref="F11" r:id="rId9" xr:uid="{609FE796-A416-461B-AF04-167703B482D7}"/>
    <hyperlink ref="F15" r:id="rId10" xr:uid="{E02D769B-7521-4568-B7F5-D12F971E2B18}"/>
    <hyperlink ref="F16" r:id="rId11" xr:uid="{7555D109-A8C5-4B04-8973-9C7F6FAFF924}"/>
    <hyperlink ref="F17" r:id="rId12" xr:uid="{81C61167-36C4-45CC-81B8-EB23506561D3}"/>
    <hyperlink ref="F18" r:id="rId13" xr:uid="{FDA84D33-0071-4E77-B245-4C32E6E2E20E}"/>
    <hyperlink ref="F19" r:id="rId14" xr:uid="{0E9B842B-D359-48CB-9503-A4D9C4AA1505}"/>
    <hyperlink ref="F20" r:id="rId15" xr:uid="{347FF9F2-1B50-44B3-A825-44DD293397D7}"/>
    <hyperlink ref="F21" r:id="rId16" xr:uid="{B491CBEA-8667-4EFF-880C-A0E65C4E69B5}"/>
    <hyperlink ref="F22" r:id="rId17" xr:uid="{27296627-69F7-4489-80B2-4AA2E8DC0FD1}"/>
    <hyperlink ref="F23" r:id="rId18" xr:uid="{152728F3-5B6C-44A9-AA4B-30B674DF0311}"/>
  </hyperlinks>
  <pageMargins left="0.511811024" right="0.511811024" top="0.78740157499999996" bottom="0.78740157499999996" header="0.31496062000000002" footer="0.31496062000000002"/>
  <pageSetup paperSize="9" orientation="portrait" r:id="rId1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Cálculo</vt:lpstr>
      <vt:lpstr>Fontes Consultadas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Augusto Santiago da Silva Dutra</dc:creator>
  <cp:lastModifiedBy>Stefano Babinski Neto</cp:lastModifiedBy>
  <dcterms:created xsi:type="dcterms:W3CDTF">2021-03-12T13:33:04Z</dcterms:created>
  <dcterms:modified xsi:type="dcterms:W3CDTF">2026-03-30T19:26:06Z</dcterms:modified>
</cp:coreProperties>
</file>