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LIC\SECC\SEI 2026\DISPENSA\VASOS ORNAMENTAIS\"/>
    </mc:Choice>
  </mc:AlternateContent>
  <xr:revisionPtr revIDLastSave="0" documentId="13_ncr:1_{41C7AE69-9118-4B33-9B88-677F267128B8}" xr6:coauthVersionLast="47" xr6:coauthVersionMax="47" xr10:uidLastSave="{00000000-0000-0000-0000-000000000000}"/>
  <bookViews>
    <workbookView xWindow="-120" yWindow="-120" windowWidth="29040" windowHeight="15720" xr2:uid="{82590BF5-7CCC-4296-87FE-D1738ABFD8EC}"/>
  </bookViews>
  <sheets>
    <sheet name="Cálculo" sheetId="2" r:id="rId1"/>
    <sheet name="Fontes Consultadas" sheetId="1" r:id="rId2"/>
  </sheets>
  <definedNames>
    <definedName name="_xlnm._FilterDatabase" localSheetId="0" hidden="1">Cálculo!$A$9:$T$11</definedName>
    <definedName name="_xlnm._FilterDatabase" localSheetId="1" hidden="1">'Fontes Consultadas'!$A$2:$G$10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12" i="2" l="1"/>
  <c r="G20" i="2"/>
  <c r="G11" i="2"/>
  <c r="U11" i="2" s="1"/>
  <c r="W13" i="2"/>
  <c r="W11" i="2"/>
  <c r="V13" i="2"/>
  <c r="V11" i="2"/>
  <c r="U13" i="2"/>
  <c r="U12" i="2"/>
  <c r="V12" i="2" l="1"/>
  <c r="V21" i="2"/>
  <c r="V20" i="2"/>
  <c r="U21" i="2"/>
  <c r="U22" i="2"/>
  <c r="U20" i="2"/>
  <c r="X22" i="2"/>
  <c r="W22" i="2"/>
  <c r="V22" i="2"/>
  <c r="X21" i="2"/>
  <c r="W21" i="2"/>
  <c r="X20" i="2"/>
  <c r="W20" i="2"/>
  <c r="X13" i="2"/>
  <c r="X12" i="2"/>
  <c r="X11" i="2"/>
  <c r="Y20" i="2" l="1"/>
  <c r="Z20" i="2" s="1"/>
  <c r="AA20" i="2" s="1"/>
  <c r="Y22" i="2"/>
  <c r="Z22" i="2" s="1"/>
  <c r="AA22" i="2" s="1"/>
  <c r="Y21" i="2"/>
  <c r="Z21" i="2" s="1"/>
  <c r="AA21" i="2" s="1"/>
  <c r="AB20" i="2" l="1"/>
  <c r="AB21" i="2"/>
  <c r="AB22" i="2"/>
  <c r="Y12" i="2"/>
  <c r="Z12" i="2" s="1"/>
  <c r="AA12" i="2" s="1"/>
  <c r="Y13" i="2"/>
  <c r="Z13" i="2" s="1"/>
  <c r="AA13" i="2" s="1"/>
  <c r="Y11" i="2"/>
  <c r="Z11" i="2" s="1"/>
  <c r="AA11" i="2" s="1"/>
  <c r="AB23" i="2" l="1"/>
  <c r="AB13" i="2"/>
  <c r="AB12" i="2"/>
  <c r="AB11" i="2"/>
  <c r="AB14" i="2" l="1"/>
</calcChain>
</file>

<file path=xl/sharedStrings.xml><?xml version="1.0" encoding="utf-8"?>
<sst xmlns="http://schemas.openxmlformats.org/spreadsheetml/2006/main" count="213" uniqueCount="114">
  <si>
    <t>FONTE</t>
  </si>
  <si>
    <t>EMPRESA</t>
  </si>
  <si>
    <t>CNPJ</t>
  </si>
  <si>
    <t>R.1</t>
  </si>
  <si>
    <t>R.2</t>
  </si>
  <si>
    <t>R.3</t>
  </si>
  <si>
    <t>Un</t>
  </si>
  <si>
    <t>R.4</t>
  </si>
  <si>
    <t>R.5</t>
  </si>
  <si>
    <t>EMAIL</t>
  </si>
  <si>
    <t>TELEFONE</t>
  </si>
  <si>
    <t>Qtd</t>
  </si>
  <si>
    <t>Valor Unitário</t>
  </si>
  <si>
    <t>RESULTADO</t>
  </si>
  <si>
    <t>Unid. Medida</t>
  </si>
  <si>
    <t>Título</t>
  </si>
  <si>
    <t>Item</t>
  </si>
  <si>
    <t>ÓRGÃO</t>
  </si>
  <si>
    <t>R.6</t>
  </si>
  <si>
    <t>R.7</t>
  </si>
  <si>
    <t>R.8</t>
  </si>
  <si>
    <t>R.9</t>
  </si>
  <si>
    <t>R.10</t>
  </si>
  <si>
    <t>R.11</t>
  </si>
  <si>
    <t>Valor Total</t>
  </si>
  <si>
    <t>R.12</t>
  </si>
  <si>
    <t>R.13</t>
  </si>
  <si>
    <t>R.14</t>
  </si>
  <si>
    <t>R.15</t>
  </si>
  <si>
    <t>R.16</t>
  </si>
  <si>
    <r>
      <rPr>
        <u/>
        <sz val="11"/>
        <rFont val="Calibri"/>
        <family val="2"/>
        <scheme val="minor"/>
      </rPr>
      <t>Identificação do agente responsável pela cotação</t>
    </r>
    <r>
      <rPr>
        <sz val="11"/>
        <rFont val="Calibri"/>
        <family val="2"/>
        <scheme val="minor"/>
      </rPr>
      <t>: Stefano Babinski Neto</t>
    </r>
  </si>
  <si>
    <r>
      <rPr>
        <u/>
        <sz val="11"/>
        <rFont val="Calibri"/>
        <family val="2"/>
        <scheme val="minor"/>
      </rPr>
      <t>Legislação Utilizada</t>
    </r>
    <r>
      <rPr>
        <sz val="11"/>
        <rFont val="Calibri"/>
        <family val="2"/>
        <scheme val="minor"/>
      </rPr>
      <t>: Instrução Normativa 65/2021 SEGES/ME</t>
    </r>
  </si>
  <si>
    <t>UF</t>
  </si>
  <si>
    <t>FONTE DE PESQUISA</t>
  </si>
  <si>
    <t>R.17</t>
  </si>
  <si>
    <t>R.18</t>
  </si>
  <si>
    <t>Quantidade de Preços</t>
  </si>
  <si>
    <t>Desvio Padrão</t>
  </si>
  <si>
    <t>Coeficiente de Variação</t>
  </si>
  <si>
    <t>1ª TABELA - SANEAMENTO AMOSTRAL E ANÁLISE CRÍTICA</t>
  </si>
  <si>
    <t>VALOR TOTAL</t>
  </si>
  <si>
    <r>
      <rPr>
        <u/>
        <sz val="11"/>
        <rFont val="Calibri"/>
        <family val="2"/>
        <scheme val="minor"/>
      </rPr>
      <t>Objeto</t>
    </r>
    <r>
      <rPr>
        <sz val="11"/>
        <rFont val="Calibri"/>
        <family val="2"/>
        <scheme val="minor"/>
      </rPr>
      <t>:  Aquisição de vasos ornamentais</t>
    </r>
  </si>
  <si>
    <t>SC</t>
  </si>
  <si>
    <t>MG</t>
  </si>
  <si>
    <t>Método Adotado</t>
  </si>
  <si>
    <t>Valor Unitário (Mediana)</t>
  </si>
  <si>
    <t>Valor Unitário (Média)</t>
  </si>
  <si>
    <t>Observação: valores em amarelo foram excluídos por serem considerados inexequíveis ou por estarem com valores excessivamente altos em relação aos outros.</t>
  </si>
  <si>
    <t>Observação: valores excluídos por serem considerados inexequíveis ou por estarem com valores excessivamente altos em relação aos outros.</t>
  </si>
  <si>
    <r>
      <rPr>
        <b/>
        <sz val="11"/>
        <color theme="1"/>
        <rFont val="Calibri"/>
        <family val="2"/>
        <scheme val="minor"/>
      </rPr>
      <t xml:space="preserve">MINISTÉRIO DOS TRANSPORTES
</t>
    </r>
    <r>
      <rPr>
        <sz val="11"/>
        <color theme="1"/>
        <rFont val="Calibri"/>
        <family val="2"/>
        <scheme val="minor"/>
      </rPr>
      <t>SECRETARIA EXECUTIVA  - SPOA
COORDENAÇÃO DE LICITAÇÕES E CONTRATOS
DIVISÃO DE LICITAÇÕES E CONTRATOS
SERVIÇO DE PESQUISA DE PREÇOS E COMPRAS DIRETAS</t>
    </r>
  </si>
  <si>
    <r>
      <rPr>
        <u/>
        <sz val="11"/>
        <rFont val="Calibri"/>
        <family val="2"/>
        <scheme val="minor"/>
      </rPr>
      <t>Processo</t>
    </r>
    <r>
      <rPr>
        <sz val="11"/>
        <rFont val="Calibri"/>
        <family val="2"/>
        <scheme val="minor"/>
      </rPr>
      <t>: n° 50000.005693/2026-42</t>
    </r>
  </si>
  <si>
    <t>VASO CONE REDONDO COM PRATO COLETOR - Material: polietileno textura grafiato (plástico); Cor: preto semibrilho; Medidas: h=90cm, boca diâmetro=45cm, fundo base diâmetro externo= 28cm; com furo para escoamento de água no fundo, (variação permitida de até 20%)</t>
  </si>
  <si>
    <t>VASO CONE REDONDO COM PRATO COLETOR -  Material: polietileno textura grafiato (plástico); Cor: preto; Medidas: h=75cm, boca diâmetro=40cm, fundo base diâmetro externo= 26cm; com furo para escoamento de água no fundo, (variação permitida de até 20%)</t>
  </si>
  <si>
    <t>VASO CONE REDONDO COM PRATO COLETOR - Material: polietileno textura grafiato (plástico); Cor: preto; Medidas: h=60cm, boca diâmetro=38cm, fundo base diâmetro externo= 22cm; com furo para escoamento de água no fundo. (variação permitida de até 20%)</t>
  </si>
  <si>
    <t>RS</t>
  </si>
  <si>
    <t>FORNECEDOR</t>
  </si>
  <si>
    <t>15</t>
  </si>
  <si>
    <t>20</t>
  </si>
  <si>
    <t>Ente Público</t>
  </si>
  <si>
    <t>Departamento do Município de Seara - Identificação Pregão 83024505000113-1-0000414/2025</t>
  </si>
  <si>
    <t>SIMARA POGANSKI - ME</t>
  </si>
  <si>
    <t xml:space="preserve">DATA </t>
  </si>
  <si>
    <t>26.865.627/0001-07</t>
  </si>
  <si>
    <t>simarapoganski@gmail.com</t>
  </si>
  <si>
    <t>(49) 3452-1364</t>
  </si>
  <si>
    <t>MAGAZINE LUIZA S/A</t>
  </si>
  <si>
    <t>47.960.950/1088-36</t>
  </si>
  <si>
    <t>(16) 3711-2002</t>
  </si>
  <si>
    <t>fiscal.estadual@magazineluiza.com.br</t>
  </si>
  <si>
    <t>SP</t>
  </si>
  <si>
    <t xml:space="preserve">15.436.940-001-03 </t>
  </si>
  <si>
    <t>AMAZON SERVIÇOS DE VAREJO</t>
  </si>
  <si>
    <t>(11) 4130-2000</t>
  </si>
  <si>
    <t>amzbr-tax-compliance@amazon.com</t>
  </si>
  <si>
    <t>GRUPO CASAS BAHIA S/A</t>
  </si>
  <si>
    <t>33.041.260/0652-90</t>
  </si>
  <si>
    <t>(11) 4225-9322</t>
  </si>
  <si>
    <t>setorfiscal.csc@viavarejo.com.br</t>
  </si>
  <si>
    <t>MADEIRA MADEIRA COMÉRCIO ELETRÔNICO S/A</t>
  </si>
  <si>
    <t>10.490.181/0001-35</t>
  </si>
  <si>
    <t>(41) 4063-7105</t>
  </si>
  <si>
    <t>PR</t>
  </si>
  <si>
    <t>fernando.herculano@madeiramadeira.com.br</t>
  </si>
  <si>
    <t>AGRO COMERCIAL AGROMANIA LTDA</t>
  </si>
  <si>
    <t>24.517.082/0001-04</t>
  </si>
  <si>
    <t>comercial@agromania.com.br</t>
  </si>
  <si>
    <t>GMH JARDINAGEM E PAISAGISMO LTDA</t>
  </si>
  <si>
    <t>51.791.660/0001-79</t>
  </si>
  <si>
    <t>contatojardineiros.net@gmail.com</t>
  </si>
  <si>
    <t>RJ</t>
  </si>
  <si>
    <t>(21) 97168-1320</t>
  </si>
  <si>
    <t>TRAMONTINA STORE</t>
  </si>
  <si>
    <t>07.635.498/0008-84</t>
  </si>
  <si>
    <t>(51) 3079-7744</t>
  </si>
  <si>
    <t>fernanda.tonin@tramontinastore.com</t>
  </si>
  <si>
    <t xml:space="preserve">PLANTAR &amp; DECORAR </t>
  </si>
  <si>
    <t>22.413.296/0001-05</t>
  </si>
  <si>
    <t>contato@plantaredecorar.com.br</t>
  </si>
  <si>
    <t>(17) 99789-1487</t>
  </si>
  <si>
    <t>LEROY MERLIN CIA BRASILEIRA DE BRICOLAGEM</t>
  </si>
  <si>
    <t>01.438.784/0048-60</t>
  </si>
  <si>
    <t>fiscal@leroymerlin.com.br</t>
  </si>
  <si>
    <t>(11) 5670-8600</t>
  </si>
  <si>
    <t>contato@viainox.com.br</t>
  </si>
  <si>
    <t>(11) 4118-4492</t>
  </si>
  <si>
    <t>04.685.362/0007-00</t>
  </si>
  <si>
    <t>VIA INOX VAREJO E DISTRIBUICAO DE UTILIDADES LTDA</t>
  </si>
  <si>
    <t>CAMPVASOS ACESSÓRIOS PARA PAISAGISMO</t>
  </si>
  <si>
    <t>05.907.926/0001-89</t>
  </si>
  <si>
    <t>financeiro@campvasos.com.br</t>
  </si>
  <si>
    <t>(19) 3384-1356</t>
  </si>
  <si>
    <t xml:space="preserve">(47) 3300-0619 </t>
  </si>
  <si>
    <t>2ª TABELA - SANEAMENTO AMOSTRAL E ANÁLISE CRÍTICA</t>
  </si>
  <si>
    <r>
      <t>Método estatístico aplicado para a definição do valor estimado</t>
    </r>
    <r>
      <rPr>
        <sz val="11"/>
        <rFont val="Calibri"/>
        <family val="2"/>
        <scheme val="minor"/>
      </rPr>
      <t>: Média Aritmética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</si>
</sst>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</font>
    <font>
      <sz val="12"/>
      <color theme="1"/>
      <name val="Calibri"/>
      <family val="2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2"/>
      <color theme="10"/>
      <name val="Calibri"/>
      <family val="2"/>
    </font>
    <font>
      <b/>
      <sz val="12"/>
      <color theme="1"/>
      <name val="Calibri"/>
      <family val="2"/>
    </font>
    <font>
      <sz val="12"/>
      <color rgb="FFFF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61">
    <xf numFmtId="0" fontId="0" fillId="0" borderId="0" xfId="0"/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/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164" fontId="8" fillId="4" borderId="1" xfId="0" applyNumberFormat="1" applyFont="1" applyFill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44" fontId="1" fillId="2" borderId="1" xfId="0" applyNumberFormat="1" applyFont="1" applyFill="1" applyBorder="1" applyAlignment="1">
      <alignment horizontal="center" vertical="center"/>
    </xf>
    <xf numFmtId="0" fontId="1" fillId="4" borderId="0" xfId="0" applyFont="1" applyFill="1" applyAlignment="1">
      <alignment horizontal="left"/>
    </xf>
    <xf numFmtId="44" fontId="8" fillId="4" borderId="1" xfId="1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4" borderId="0" xfId="0" applyFill="1" applyAlignment="1">
      <alignment horizontal="left"/>
    </xf>
    <xf numFmtId="0" fontId="0" fillId="4" borderId="0" xfId="0" applyFill="1"/>
    <xf numFmtId="0" fontId="0" fillId="0" borderId="0" xfId="0" applyAlignment="1">
      <alignment vertical="center"/>
    </xf>
    <xf numFmtId="0" fontId="11" fillId="0" borderId="1" xfId="2" applyFont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164" fontId="8" fillId="5" borderId="1" xfId="0" applyNumberFormat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44" fontId="8" fillId="0" borderId="1" xfId="1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0" fillId="5" borderId="2" xfId="0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11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/>
    </xf>
    <xf numFmtId="44" fontId="0" fillId="0" borderId="0" xfId="1" applyFont="1" applyAlignment="1">
      <alignment horizontal="center" vertical="center"/>
    </xf>
    <xf numFmtId="44" fontId="0" fillId="4" borderId="1" xfId="1" applyFont="1" applyFill="1" applyBorder="1" applyAlignment="1">
      <alignment horizontal="center" vertical="center"/>
    </xf>
    <xf numFmtId="44" fontId="8" fillId="5" borderId="1" xfId="1" applyFont="1" applyFill="1" applyBorder="1" applyAlignment="1">
      <alignment horizontal="center" vertical="center"/>
    </xf>
  </cellXfs>
  <cellStyles count="4">
    <cellStyle name="Hiperlink" xfId="2" builtinId="8"/>
    <cellStyle name="Moeda" xfId="1" builtinId="4"/>
    <cellStyle name="Normal" xfId="0" builtinId="0"/>
    <cellStyle name="Porcentagem" xfId="3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133349</xdr:rowOff>
    </xdr:from>
    <xdr:to>
      <xdr:col>0</xdr:col>
      <xdr:colOff>762000</xdr:colOff>
      <xdr:row>0</xdr:row>
      <xdr:rowOff>942975</xdr:rowOff>
    </xdr:to>
    <xdr:pic>
      <xdr:nvPicPr>
        <xdr:cNvPr id="2" name="Imagem 1" descr="Brasão da República.png">
          <a:extLst>
            <a:ext uri="{FF2B5EF4-FFF2-40B4-BE49-F238E27FC236}">
              <a16:creationId xmlns:a16="http://schemas.microsoft.com/office/drawing/2014/main" id="{7F9AF46C-0D04-4972-BEE7-BA90F1966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33349"/>
          <a:ext cx="685800" cy="809626"/>
        </a:xfrm>
        <a:prstGeom prst="rect">
          <a:avLst/>
        </a:prstGeom>
      </xdr:spPr>
    </xdr:pic>
    <xdr:clientData/>
  </xdr:twoCellAnchor>
  <xdr:twoCellAnchor editAs="oneCell">
    <xdr:from>
      <xdr:col>0</xdr:col>
      <xdr:colOff>85725</xdr:colOff>
      <xdr:row>0</xdr:row>
      <xdr:rowOff>76199</xdr:rowOff>
    </xdr:from>
    <xdr:to>
      <xdr:col>0</xdr:col>
      <xdr:colOff>862667</xdr:colOff>
      <xdr:row>0</xdr:row>
      <xdr:rowOff>962024</xdr:rowOff>
    </xdr:to>
    <xdr:pic>
      <xdr:nvPicPr>
        <xdr:cNvPr id="3" name="Imagem 2" descr="Brasão da República | Instituto de Artes">
          <a:extLst>
            <a:ext uri="{FF2B5EF4-FFF2-40B4-BE49-F238E27FC236}">
              <a16:creationId xmlns:a16="http://schemas.microsoft.com/office/drawing/2014/main" id="{49271F1F-1718-41C5-AEE9-37D869CE3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76199"/>
          <a:ext cx="776942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setorfiscal.csc@viavarejo.com.br" TargetMode="External"/><Relationship Id="rId13" Type="http://schemas.openxmlformats.org/officeDocument/2006/relationships/hyperlink" Target="mailto:amzbr-tax-compliance@amazon.com" TargetMode="External"/><Relationship Id="rId3" Type="http://schemas.openxmlformats.org/officeDocument/2006/relationships/hyperlink" Target="mailto:amzbr-tax-compliance@amazon.com" TargetMode="External"/><Relationship Id="rId7" Type="http://schemas.openxmlformats.org/officeDocument/2006/relationships/hyperlink" Target="mailto:contatojardineiros.net@gmail.com" TargetMode="External"/><Relationship Id="rId12" Type="http://schemas.openxmlformats.org/officeDocument/2006/relationships/hyperlink" Target="mailto:fiscal@leroymerlin.com.br" TargetMode="External"/><Relationship Id="rId17" Type="http://schemas.openxmlformats.org/officeDocument/2006/relationships/printerSettings" Target="../printerSettings/printerSettings2.bin"/><Relationship Id="rId2" Type="http://schemas.openxmlformats.org/officeDocument/2006/relationships/hyperlink" Target="mailto:fiscal.estadual@magazineluiza.com.br" TargetMode="External"/><Relationship Id="rId16" Type="http://schemas.openxmlformats.org/officeDocument/2006/relationships/hyperlink" Target="mailto:fernanda.tonin@tramontinastore.com" TargetMode="External"/><Relationship Id="rId1" Type="http://schemas.openxmlformats.org/officeDocument/2006/relationships/hyperlink" Target="mailto:simarapoganski@gmail.com" TargetMode="External"/><Relationship Id="rId6" Type="http://schemas.openxmlformats.org/officeDocument/2006/relationships/hyperlink" Target="mailto:comercial@agromania.com.br" TargetMode="External"/><Relationship Id="rId11" Type="http://schemas.openxmlformats.org/officeDocument/2006/relationships/hyperlink" Target="mailto:contato@plantaredecorar.com.br" TargetMode="External"/><Relationship Id="rId5" Type="http://schemas.openxmlformats.org/officeDocument/2006/relationships/hyperlink" Target="mailto:fernando.herculano@madeiramadeira.com.br" TargetMode="External"/><Relationship Id="rId15" Type="http://schemas.openxmlformats.org/officeDocument/2006/relationships/hyperlink" Target="mailto:financeiro@campvasos.com.br" TargetMode="External"/><Relationship Id="rId10" Type="http://schemas.openxmlformats.org/officeDocument/2006/relationships/hyperlink" Target="mailto:fernanda.tonin@tramontinastore.com" TargetMode="External"/><Relationship Id="rId4" Type="http://schemas.openxmlformats.org/officeDocument/2006/relationships/hyperlink" Target="mailto:setorfiscal.csc@viavarejo.com.br" TargetMode="External"/><Relationship Id="rId9" Type="http://schemas.openxmlformats.org/officeDocument/2006/relationships/hyperlink" Target="mailto:fiscal.estadual@magazineluiza.com.br" TargetMode="External"/><Relationship Id="rId14" Type="http://schemas.openxmlformats.org/officeDocument/2006/relationships/hyperlink" Target="mailto:contato@viainox.com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39781-083E-4B98-800D-28C10E7AC7C5}">
  <dimension ref="A1:AB24"/>
  <sheetViews>
    <sheetView tabSelected="1" zoomScale="90" zoomScaleNormal="90" workbookViewId="0">
      <selection activeCell="B20" sqref="B20"/>
    </sheetView>
  </sheetViews>
  <sheetFormatPr defaultColWidth="16.28515625" defaultRowHeight="15" x14ac:dyDescent="0.25"/>
  <cols>
    <col min="2" max="2" width="60.85546875" customWidth="1"/>
    <col min="3" max="3" width="8.85546875" customWidth="1"/>
    <col min="4" max="4" width="4.7109375" customWidth="1"/>
    <col min="5" max="20" width="11" customWidth="1"/>
    <col min="21" max="21" width="11.85546875" customWidth="1"/>
    <col min="22" max="22" width="13.5703125" customWidth="1"/>
    <col min="23" max="23" width="13.5703125" bestFit="1" customWidth="1"/>
    <col min="24" max="24" width="11.140625" customWidth="1"/>
    <col min="25" max="25" width="11.85546875" customWidth="1"/>
    <col min="26" max="26" width="10.85546875" customWidth="1"/>
    <col min="27" max="27" width="12.42578125" customWidth="1"/>
    <col min="28" max="28" width="15.28515625" customWidth="1"/>
  </cols>
  <sheetData>
    <row r="1" spans="1:28" ht="77.25" customHeight="1" x14ac:dyDescent="0.25">
      <c r="B1" s="24" t="s">
        <v>49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</row>
    <row r="2" spans="1:28" s="25" customFormat="1" ht="17.25" customHeight="1" x14ac:dyDescent="0.25">
      <c r="A2" s="11" t="s">
        <v>50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6"/>
      <c r="Q2" s="6"/>
      <c r="R2" s="6"/>
      <c r="S2" s="6"/>
      <c r="T2" s="6"/>
    </row>
    <row r="3" spans="1:28" s="25" customFormat="1" ht="17.25" customHeight="1" x14ac:dyDescent="0.25">
      <c r="A3" s="11" t="s">
        <v>41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6"/>
      <c r="Q3" s="6"/>
      <c r="R3" s="6"/>
      <c r="S3" s="6"/>
      <c r="T3" s="6"/>
    </row>
    <row r="4" spans="1:28" s="25" customFormat="1" ht="17.25" customHeight="1" x14ac:dyDescent="0.25">
      <c r="A4" s="11" t="s">
        <v>30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20"/>
      <c r="M4" s="20"/>
      <c r="N4" s="20"/>
      <c r="O4" s="20"/>
      <c r="P4" s="7"/>
      <c r="Q4" s="7"/>
      <c r="R4" s="7"/>
      <c r="S4" s="6"/>
      <c r="T4" s="6"/>
    </row>
    <row r="5" spans="1:28" ht="17.25" customHeight="1" x14ac:dyDescent="0.25">
      <c r="A5" s="11" t="s">
        <v>31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7"/>
      <c r="Q5" s="7"/>
      <c r="R5" s="7"/>
      <c r="S5" s="6"/>
      <c r="T5" s="6"/>
      <c r="U5" s="25"/>
      <c r="V5" s="25"/>
      <c r="W5" s="25"/>
      <c r="X5" s="25"/>
      <c r="Y5" s="25"/>
      <c r="Z5" s="25"/>
      <c r="AA5" s="25"/>
      <c r="AB5" s="25"/>
    </row>
    <row r="6" spans="1:28" ht="17.25" customHeight="1" x14ac:dyDescent="0.25">
      <c r="A6" s="12" t="s">
        <v>113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7"/>
      <c r="Q6" s="7"/>
      <c r="R6" s="7"/>
      <c r="S6" s="6"/>
      <c r="T6" s="6"/>
      <c r="U6" s="25"/>
      <c r="V6" s="25"/>
      <c r="W6" s="25"/>
      <c r="X6" s="25"/>
      <c r="Y6" s="25"/>
      <c r="Z6" s="25"/>
      <c r="AA6" s="25"/>
      <c r="AB6" s="25"/>
    </row>
    <row r="7" spans="1:28" ht="15" customHeight="1" x14ac:dyDescent="0.25">
      <c r="A7" s="6"/>
      <c r="B7" s="11"/>
      <c r="C7" s="6"/>
      <c r="D7" s="6"/>
      <c r="E7" s="6"/>
      <c r="F7" s="6"/>
      <c r="G7" s="6"/>
      <c r="H7" s="6"/>
      <c r="I7" s="6"/>
      <c r="J7" s="6"/>
      <c r="K7" s="6"/>
      <c r="L7" s="8"/>
      <c r="M7" s="8"/>
      <c r="N7" s="8"/>
      <c r="O7" s="8"/>
      <c r="P7" s="9"/>
      <c r="Q7" s="9"/>
      <c r="R7" s="9"/>
      <c r="S7" s="10"/>
      <c r="T7" s="10"/>
    </row>
    <row r="8" spans="1:28" ht="16.5" customHeight="1" x14ac:dyDescent="0.25">
      <c r="A8" s="51" t="s">
        <v>39</v>
      </c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</row>
    <row r="9" spans="1:28" ht="22.5" customHeight="1" x14ac:dyDescent="0.25">
      <c r="A9" s="51" t="s">
        <v>16</v>
      </c>
      <c r="B9" s="51" t="s">
        <v>15</v>
      </c>
      <c r="C9" s="52" t="s">
        <v>14</v>
      </c>
      <c r="D9" s="52" t="s">
        <v>11</v>
      </c>
      <c r="E9" s="49" t="s">
        <v>3</v>
      </c>
      <c r="F9" s="49" t="s">
        <v>4</v>
      </c>
      <c r="G9" s="49" t="s">
        <v>5</v>
      </c>
      <c r="H9" s="49" t="s">
        <v>7</v>
      </c>
      <c r="I9" s="49" t="s">
        <v>8</v>
      </c>
      <c r="J9" s="49" t="s">
        <v>18</v>
      </c>
      <c r="K9" s="49" t="s">
        <v>19</v>
      </c>
      <c r="L9" s="49" t="s">
        <v>20</v>
      </c>
      <c r="M9" s="49" t="s">
        <v>21</v>
      </c>
      <c r="N9" s="49" t="s">
        <v>22</v>
      </c>
      <c r="O9" s="49" t="s">
        <v>23</v>
      </c>
      <c r="P9" s="49" t="s">
        <v>25</v>
      </c>
      <c r="Q9" s="49" t="s">
        <v>26</v>
      </c>
      <c r="R9" s="49" t="s">
        <v>27</v>
      </c>
      <c r="S9" s="49" t="s">
        <v>28</v>
      </c>
      <c r="T9" s="49" t="s">
        <v>29</v>
      </c>
      <c r="U9" s="48" t="s">
        <v>36</v>
      </c>
      <c r="V9" s="48" t="s">
        <v>46</v>
      </c>
      <c r="W9" s="48" t="s">
        <v>45</v>
      </c>
      <c r="X9" s="48" t="s">
        <v>37</v>
      </c>
      <c r="Y9" s="48" t="s">
        <v>38</v>
      </c>
      <c r="Z9" s="48" t="s">
        <v>44</v>
      </c>
      <c r="AA9" s="48" t="s">
        <v>12</v>
      </c>
      <c r="AB9" s="48" t="s">
        <v>24</v>
      </c>
    </row>
    <row r="10" spans="1:28" ht="22.5" customHeight="1" x14ac:dyDescent="0.25">
      <c r="A10" s="51"/>
      <c r="B10" s="51"/>
      <c r="C10" s="52"/>
      <c r="D10" s="52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8"/>
      <c r="V10" s="48"/>
      <c r="W10" s="48"/>
      <c r="X10" s="48"/>
      <c r="Y10" s="48"/>
      <c r="Z10" s="48"/>
      <c r="AA10" s="48"/>
      <c r="AB10" s="48"/>
    </row>
    <row r="11" spans="1:28" ht="63" customHeight="1" x14ac:dyDescent="0.25">
      <c r="A11" s="13">
        <v>1</v>
      </c>
      <c r="B11" s="14" t="s">
        <v>51</v>
      </c>
      <c r="C11" s="15" t="s">
        <v>6</v>
      </c>
      <c r="D11" s="16" t="s">
        <v>56</v>
      </c>
      <c r="E11" s="23"/>
      <c r="F11" s="23">
        <v>746.9</v>
      </c>
      <c r="G11" s="23">
        <f>599+253.06</f>
        <v>852.06</v>
      </c>
      <c r="H11" s="23">
        <v>672.58</v>
      </c>
      <c r="I11" s="23">
        <v>668.22</v>
      </c>
      <c r="J11" s="23">
        <v>718.42</v>
      </c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6">
        <f>COUNT(E11:T11)</f>
        <v>5</v>
      </c>
      <c r="V11" s="27">
        <f>ROUND(AVERAGE(E11:T11),2)</f>
        <v>731.64</v>
      </c>
      <c r="W11" s="27">
        <f>ROUND(MEDIAN(E11:T11),2)</f>
        <v>718.42</v>
      </c>
      <c r="X11" s="18">
        <f>_xlfn.STDEV.S(E11:T11)</f>
        <v>74.864531521942979</v>
      </c>
      <c r="Y11" s="19">
        <f>X11/V11</f>
        <v>0.10232427357982475</v>
      </c>
      <c r="Z11" s="47" t="str">
        <f>IF(Y11&gt;25%,"Mediana","Média Aritmética")</f>
        <v>Média Aritmética</v>
      </c>
      <c r="AA11" s="18">
        <f>IF(Z11="Média Aritmética",V11,W11)</f>
        <v>731.64</v>
      </c>
      <c r="AB11" s="18">
        <f>ROUND(AA11*D11,2)</f>
        <v>10974.6</v>
      </c>
    </row>
    <row r="12" spans="1:28" ht="63" customHeight="1" x14ac:dyDescent="0.25">
      <c r="A12" s="13">
        <v>2</v>
      </c>
      <c r="B12" s="14" t="s">
        <v>52</v>
      </c>
      <c r="C12" s="15" t="s">
        <v>6</v>
      </c>
      <c r="D12" s="16" t="s">
        <v>57</v>
      </c>
      <c r="E12" s="23"/>
      <c r="F12" s="23"/>
      <c r="G12" s="23"/>
      <c r="H12" s="58"/>
      <c r="I12" s="23"/>
      <c r="J12" s="23"/>
      <c r="K12" s="23">
        <v>427.96</v>
      </c>
      <c r="L12" s="23">
        <v>391.28</v>
      </c>
      <c r="M12" s="59">
        <v>412.44</v>
      </c>
      <c r="N12" s="23">
        <v>392.89</v>
      </c>
      <c r="O12" s="23"/>
      <c r="P12" s="23"/>
      <c r="Q12" s="23"/>
      <c r="R12" s="23"/>
      <c r="S12" s="23"/>
      <c r="T12" s="23"/>
      <c r="U12" s="26">
        <f>COUNT(E12:T12)</f>
        <v>4</v>
      </c>
      <c r="V12" s="27">
        <f>ROUND(AVERAGE(E12:T12),2)</f>
        <v>406.14</v>
      </c>
      <c r="W12" s="27">
        <f>ROUND(MEDIAN(E12:T12),2)</f>
        <v>402.67</v>
      </c>
      <c r="X12" s="18">
        <f>_xlfn.STDEV.S(E12:T12)</f>
        <v>17.437359079478369</v>
      </c>
      <c r="Y12" s="19">
        <f t="shared" ref="Y12:Y13" si="0">X12/V12</f>
        <v>4.2934355344163025E-2</v>
      </c>
      <c r="Z12" s="47" t="str">
        <f t="shared" ref="Z12:Z13" si="1">IF(Y12&gt;25%,"Mediana","Média Aritmética")</f>
        <v>Média Aritmética</v>
      </c>
      <c r="AA12" s="18">
        <f t="shared" ref="AA12:AA13" si="2">IF(Z12="Média Aritmética",V12,W12)</f>
        <v>406.14</v>
      </c>
      <c r="AB12" s="18">
        <f>ROUND(AA12*D12,2)</f>
        <v>8122.8</v>
      </c>
    </row>
    <row r="13" spans="1:28" ht="63" customHeight="1" x14ac:dyDescent="0.25">
      <c r="A13" s="13">
        <v>3</v>
      </c>
      <c r="B13" s="14" t="s">
        <v>53</v>
      </c>
      <c r="C13" s="15" t="s">
        <v>6</v>
      </c>
      <c r="D13" s="16" t="s">
        <v>56</v>
      </c>
      <c r="E13" s="60">
        <v>440</v>
      </c>
      <c r="F13" s="23"/>
      <c r="G13" s="23"/>
      <c r="H13" s="23"/>
      <c r="I13" s="23"/>
      <c r="J13" s="23"/>
      <c r="K13" s="23"/>
      <c r="L13" s="23"/>
      <c r="M13" s="23"/>
      <c r="N13" s="23"/>
      <c r="O13" s="23">
        <v>272.41000000000003</v>
      </c>
      <c r="P13" s="23">
        <v>299.89999999999998</v>
      </c>
      <c r="Q13" s="23">
        <v>315.06</v>
      </c>
      <c r="R13" s="23">
        <v>244.85</v>
      </c>
      <c r="S13" s="60">
        <v>348.31</v>
      </c>
      <c r="T13" s="23">
        <v>318.83</v>
      </c>
      <c r="U13" s="26">
        <f>COUNT(E13:T13)</f>
        <v>7</v>
      </c>
      <c r="V13" s="27">
        <f>ROUND(AVERAGE(E13:T13),2)</f>
        <v>319.91000000000003</v>
      </c>
      <c r="W13" s="27">
        <f>ROUND(MEDIAN(E13:T13),2)</f>
        <v>315.06</v>
      </c>
      <c r="X13" s="18">
        <f>_xlfn.STDEV.S(E13:T13)</f>
        <v>62.641188108296866</v>
      </c>
      <c r="Y13" s="19">
        <f t="shared" si="0"/>
        <v>0.19580878405894428</v>
      </c>
      <c r="Z13" s="47" t="str">
        <f t="shared" si="1"/>
        <v>Média Aritmética</v>
      </c>
      <c r="AA13" s="18">
        <f t="shared" si="2"/>
        <v>319.91000000000003</v>
      </c>
      <c r="AB13" s="18">
        <f>ROUND(AA13*D13,2)</f>
        <v>4798.6499999999996</v>
      </c>
    </row>
    <row r="14" spans="1:28" ht="18" customHeight="1" x14ac:dyDescent="0.25">
      <c r="A14" s="50" t="s">
        <v>40</v>
      </c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21">
        <f>ROUND(SUM(AB11:AB13),2)</f>
        <v>23896.05</v>
      </c>
    </row>
    <row r="15" spans="1:28" x14ac:dyDescent="0.25">
      <c r="A15" s="44" t="s">
        <v>48</v>
      </c>
      <c r="B15" s="44"/>
      <c r="C15" s="44"/>
      <c r="D15" s="44"/>
      <c r="E15" s="44"/>
      <c r="F15" s="44"/>
      <c r="G15" s="44"/>
      <c r="H15" s="44"/>
      <c r="I15" s="45"/>
      <c r="J15" s="45"/>
      <c r="K15" s="45"/>
      <c r="L15" s="45"/>
      <c r="M15" s="45"/>
      <c r="N15" s="45"/>
      <c r="O15" s="46"/>
      <c r="P15" s="28"/>
      <c r="Q15" s="28"/>
      <c r="R15" s="28"/>
      <c r="S15" s="28"/>
      <c r="T15" s="28"/>
      <c r="U15" s="29"/>
      <c r="V15" s="29"/>
      <c r="W15" s="29"/>
      <c r="X15" s="29"/>
      <c r="Y15" s="29"/>
      <c r="Z15" s="29"/>
      <c r="AA15" s="29"/>
      <c r="AB15" s="29"/>
    </row>
    <row r="16" spans="1:28" x14ac:dyDescent="0.25">
      <c r="A16" s="22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9"/>
      <c r="V16" s="29"/>
      <c r="W16" s="29"/>
      <c r="X16" s="29"/>
      <c r="Y16" s="29"/>
      <c r="Z16" s="29"/>
      <c r="AA16" s="29"/>
      <c r="AB16" s="29"/>
    </row>
    <row r="17" spans="1:28" ht="16.5" customHeight="1" x14ac:dyDescent="0.25">
      <c r="A17" s="51" t="s">
        <v>112</v>
      </c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</row>
    <row r="18" spans="1:28" ht="22.5" customHeight="1" x14ac:dyDescent="0.25">
      <c r="A18" s="51" t="s">
        <v>16</v>
      </c>
      <c r="B18" s="51" t="s">
        <v>15</v>
      </c>
      <c r="C18" s="52" t="s">
        <v>14</v>
      </c>
      <c r="D18" s="52" t="s">
        <v>11</v>
      </c>
      <c r="E18" s="49" t="s">
        <v>3</v>
      </c>
      <c r="F18" s="49" t="s">
        <v>4</v>
      </c>
      <c r="G18" s="49" t="s">
        <v>5</v>
      </c>
      <c r="H18" s="49" t="s">
        <v>7</v>
      </c>
      <c r="I18" s="49" t="s">
        <v>8</v>
      </c>
      <c r="J18" s="49" t="s">
        <v>18</v>
      </c>
      <c r="K18" s="49" t="s">
        <v>19</v>
      </c>
      <c r="L18" s="49" t="s">
        <v>20</v>
      </c>
      <c r="M18" s="49" t="s">
        <v>21</v>
      </c>
      <c r="N18" s="49" t="s">
        <v>22</v>
      </c>
      <c r="O18" s="49" t="s">
        <v>23</v>
      </c>
      <c r="P18" s="49" t="s">
        <v>25</v>
      </c>
      <c r="Q18" s="49" t="s">
        <v>26</v>
      </c>
      <c r="R18" s="49" t="s">
        <v>27</v>
      </c>
      <c r="S18" s="49" t="s">
        <v>28</v>
      </c>
      <c r="T18" s="49" t="s">
        <v>29</v>
      </c>
      <c r="U18" s="48" t="s">
        <v>36</v>
      </c>
      <c r="V18" s="48" t="s">
        <v>46</v>
      </c>
      <c r="W18" s="48" t="s">
        <v>45</v>
      </c>
      <c r="X18" s="48" t="s">
        <v>37</v>
      </c>
      <c r="Y18" s="48" t="s">
        <v>38</v>
      </c>
      <c r="Z18" s="48" t="s">
        <v>44</v>
      </c>
      <c r="AA18" s="48" t="s">
        <v>12</v>
      </c>
      <c r="AB18" s="48" t="s">
        <v>24</v>
      </c>
    </row>
    <row r="19" spans="1:28" ht="22.5" customHeight="1" x14ac:dyDescent="0.25">
      <c r="A19" s="51"/>
      <c r="B19" s="51"/>
      <c r="C19" s="52"/>
      <c r="D19" s="52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8"/>
      <c r="V19" s="48"/>
      <c r="W19" s="48"/>
      <c r="X19" s="48"/>
      <c r="Y19" s="48"/>
      <c r="Z19" s="48"/>
      <c r="AA19" s="48"/>
      <c r="AB19" s="48"/>
    </row>
    <row r="20" spans="1:28" ht="63" customHeight="1" x14ac:dyDescent="0.25">
      <c r="A20" s="13">
        <v>1</v>
      </c>
      <c r="B20" s="14" t="s">
        <v>51</v>
      </c>
      <c r="C20" s="15" t="s">
        <v>6</v>
      </c>
      <c r="D20" s="16" t="s">
        <v>56</v>
      </c>
      <c r="E20" s="17"/>
      <c r="F20" s="17">
        <v>746.9</v>
      </c>
      <c r="G20" s="17">
        <f>599+253.06</f>
        <v>852.06</v>
      </c>
      <c r="H20" s="17">
        <v>672.58</v>
      </c>
      <c r="I20" s="17">
        <v>668.22</v>
      </c>
      <c r="J20" s="17">
        <v>718.42</v>
      </c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26">
        <f>COUNT(E20:T20)</f>
        <v>5</v>
      </c>
      <c r="V20" s="27">
        <f>ROUND(AVERAGE(E20:T20),2)</f>
        <v>731.64</v>
      </c>
      <c r="W20" s="27">
        <f>ROUND(MEDIAN(E20:T20),2)</f>
        <v>718.42</v>
      </c>
      <c r="X20" s="18">
        <f>_xlfn.STDEV.S(E20:T20)</f>
        <v>74.864531521942979</v>
      </c>
      <c r="Y20" s="19">
        <f>X20/V20</f>
        <v>0.10232427357982475</v>
      </c>
      <c r="Z20" s="47" t="str">
        <f t="shared" ref="Z20:Z22" si="3">IF(Y20&gt;25%,"Mediana","Média Aritmética")</f>
        <v>Média Aritmética</v>
      </c>
      <c r="AA20" s="18">
        <f>IF(Z20="Média Aritmética",V20,W20)</f>
        <v>731.64</v>
      </c>
      <c r="AB20" s="18">
        <f>ROUND(AA20*D20,2)</f>
        <v>10974.6</v>
      </c>
    </row>
    <row r="21" spans="1:28" ht="63" customHeight="1" x14ac:dyDescent="0.25">
      <c r="A21" s="13">
        <v>2</v>
      </c>
      <c r="B21" s="14" t="s">
        <v>52</v>
      </c>
      <c r="C21" s="15" t="s">
        <v>6</v>
      </c>
      <c r="D21" s="16" t="s">
        <v>57</v>
      </c>
      <c r="E21" s="17"/>
      <c r="F21" s="17"/>
      <c r="G21" s="17"/>
      <c r="H21" s="17"/>
      <c r="I21" s="17"/>
      <c r="J21" s="17"/>
      <c r="K21" s="17">
        <v>427.96</v>
      </c>
      <c r="L21" s="17">
        <v>391.28</v>
      </c>
      <c r="M21" s="37">
        <v>412.44</v>
      </c>
      <c r="N21" s="23">
        <v>392.89</v>
      </c>
      <c r="O21" s="42"/>
      <c r="P21" s="17"/>
      <c r="Q21" s="17"/>
      <c r="R21" s="17"/>
      <c r="S21" s="17"/>
      <c r="T21" s="17"/>
      <c r="U21" s="26">
        <f>COUNT(E21:T21)</f>
        <v>4</v>
      </c>
      <c r="V21" s="27">
        <f>ROUND(AVERAGE(E21:T21),2)</f>
        <v>406.14</v>
      </c>
      <c r="W21" s="27">
        <f>ROUND(MEDIAN(E21:T21),2)</f>
        <v>402.67</v>
      </c>
      <c r="X21" s="18">
        <f>_xlfn.STDEV.S(E21:T21)</f>
        <v>17.437359079478369</v>
      </c>
      <c r="Y21" s="19">
        <f t="shared" ref="Y21:Y22" si="4">X21/V21</f>
        <v>4.2934355344163025E-2</v>
      </c>
      <c r="Z21" s="47" t="str">
        <f t="shared" si="3"/>
        <v>Média Aritmética</v>
      </c>
      <c r="AA21" s="18">
        <f t="shared" ref="AA21:AA22" si="5">IF(Z21="Média Aritmética",V21,W21)</f>
        <v>406.14</v>
      </c>
      <c r="AB21" s="18">
        <f>ROUND(AA21*D21,2)</f>
        <v>8122.8</v>
      </c>
    </row>
    <row r="22" spans="1:28" ht="63" customHeight="1" x14ac:dyDescent="0.25">
      <c r="A22" s="13">
        <v>3</v>
      </c>
      <c r="B22" s="14" t="s">
        <v>53</v>
      </c>
      <c r="C22" s="15" t="s">
        <v>6</v>
      </c>
      <c r="D22" s="16" t="s">
        <v>56</v>
      </c>
      <c r="E22" s="38"/>
      <c r="F22" s="17"/>
      <c r="G22" s="17"/>
      <c r="H22" s="17"/>
      <c r="I22" s="17"/>
      <c r="J22" s="17"/>
      <c r="K22" s="23"/>
      <c r="L22" s="23"/>
      <c r="M22" s="17"/>
      <c r="N22" s="23"/>
      <c r="O22" s="23">
        <v>272.41000000000003</v>
      </c>
      <c r="P22" s="23">
        <v>299.89999999999998</v>
      </c>
      <c r="Q22" s="23">
        <v>315.06</v>
      </c>
      <c r="R22" s="17">
        <v>244.85</v>
      </c>
      <c r="S22" s="43">
        <v>348.31</v>
      </c>
      <c r="T22" s="17">
        <v>318.83</v>
      </c>
      <c r="U22" s="26">
        <f>COUNT(E22:T22)</f>
        <v>6</v>
      </c>
      <c r="V22" s="27">
        <f>ROUND(AVERAGE(E22:T22),2)</f>
        <v>299.89</v>
      </c>
      <c r="W22" s="27">
        <f>ROUND(MEDIAN(E22:T22),2)</f>
        <v>307.48</v>
      </c>
      <c r="X22" s="18">
        <f>_xlfn.STDEV.S(E22:T22)</f>
        <v>36.654879438714403</v>
      </c>
      <c r="Y22" s="19">
        <f t="shared" si="4"/>
        <v>0.12222774830342593</v>
      </c>
      <c r="Z22" s="47" t="str">
        <f t="shared" si="3"/>
        <v>Média Aritmética</v>
      </c>
      <c r="AA22" s="18">
        <f t="shared" si="5"/>
        <v>299.89</v>
      </c>
      <c r="AB22" s="18">
        <f>ROUND(AA22*D22,2)</f>
        <v>4498.3500000000004</v>
      </c>
    </row>
    <row r="23" spans="1:28" ht="16.5" customHeight="1" x14ac:dyDescent="0.25">
      <c r="A23" s="50" t="s">
        <v>40</v>
      </c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21">
        <f>ROUND(SUM(AB20:AB22),2)</f>
        <v>23595.75</v>
      </c>
    </row>
    <row r="24" spans="1:28" ht="16.5" customHeight="1" x14ac:dyDescent="0.25">
      <c r="A24" s="44" t="s">
        <v>47</v>
      </c>
      <c r="B24" s="44"/>
      <c r="C24" s="44"/>
      <c r="D24" s="44"/>
      <c r="E24" s="44"/>
      <c r="F24" s="44"/>
      <c r="G24" s="44"/>
      <c r="H24" s="44"/>
      <c r="I24" s="44"/>
      <c r="J24" s="45"/>
      <c r="K24" s="45"/>
      <c r="L24" s="45"/>
      <c r="M24" s="45"/>
      <c r="N24" s="45"/>
      <c r="O24" s="45"/>
      <c r="P24" s="25"/>
      <c r="Q24" s="25"/>
      <c r="R24" s="25"/>
      <c r="S24" s="25"/>
      <c r="T24" s="25"/>
      <c r="U24" s="30"/>
      <c r="V24" s="30"/>
      <c r="W24" s="30"/>
      <c r="X24" s="30"/>
      <c r="Y24" s="30"/>
      <c r="Z24" s="30"/>
      <c r="AA24" s="30"/>
      <c r="AB24" s="30"/>
    </row>
  </sheetData>
  <mergeCells count="60">
    <mergeCell ref="A23:AA23"/>
    <mergeCell ref="U18:U19"/>
    <mergeCell ref="A18:A19"/>
    <mergeCell ref="B18:B19"/>
    <mergeCell ref="A17:AB17"/>
    <mergeCell ref="C18:C19"/>
    <mergeCell ref="D18:D19"/>
    <mergeCell ref="E18:E19"/>
    <mergeCell ref="K18:K19"/>
    <mergeCell ref="P18:P19"/>
    <mergeCell ref="Q18:Q19"/>
    <mergeCell ref="R18:R19"/>
    <mergeCell ref="S18:S19"/>
    <mergeCell ref="T18:T19"/>
    <mergeCell ref="L18:L19"/>
    <mergeCell ref="AA18:AA19"/>
    <mergeCell ref="L9:L10"/>
    <mergeCell ref="M9:M10"/>
    <mergeCell ref="J9:J10"/>
    <mergeCell ref="F18:F19"/>
    <mergeCell ref="G18:G19"/>
    <mergeCell ref="H18:H19"/>
    <mergeCell ref="I18:I19"/>
    <mergeCell ref="J18:J19"/>
    <mergeCell ref="V18:V19"/>
    <mergeCell ref="W18:W19"/>
    <mergeCell ref="X18:X19"/>
    <mergeCell ref="Y18:Y19"/>
    <mergeCell ref="A8:AB8"/>
    <mergeCell ref="Y9:Y10"/>
    <mergeCell ref="X9:X10"/>
    <mergeCell ref="W9:W10"/>
    <mergeCell ref="V9:V10"/>
    <mergeCell ref="U9:U10"/>
    <mergeCell ref="S9:S10"/>
    <mergeCell ref="A9:A10"/>
    <mergeCell ref="C9:C10"/>
    <mergeCell ref="K9:K10"/>
    <mergeCell ref="R9:R10"/>
    <mergeCell ref="D9:D10"/>
    <mergeCell ref="F9:F10"/>
    <mergeCell ref="G9:G10"/>
    <mergeCell ref="H9:H10"/>
    <mergeCell ref="I9:I10"/>
    <mergeCell ref="AB18:AB19"/>
    <mergeCell ref="AB9:AB10"/>
    <mergeCell ref="AA9:AA10"/>
    <mergeCell ref="Z9:Z10"/>
    <mergeCell ref="M18:M19"/>
    <mergeCell ref="N18:N19"/>
    <mergeCell ref="O18:O19"/>
    <mergeCell ref="A14:AA14"/>
    <mergeCell ref="N9:N10"/>
    <mergeCell ref="O9:O10"/>
    <mergeCell ref="T9:T10"/>
    <mergeCell ref="B9:B10"/>
    <mergeCell ref="P9:P10"/>
    <mergeCell ref="Q9:Q10"/>
    <mergeCell ref="E9:E10"/>
    <mergeCell ref="Z18:Z19"/>
  </mergeCells>
  <phoneticPr fontId="2" type="noConversion"/>
  <conditionalFormatting sqref="U11:U13 U20:U22">
    <cfRule type="cellIs" dxfId="2" priority="3" operator="greaterThan">
      <formula>2</formula>
    </cfRule>
  </conditionalFormatting>
  <conditionalFormatting sqref="Y11:Y13 Y20:Y22">
    <cfRule type="cellIs" dxfId="1" priority="1" operator="lessThan">
      <formula>0.26</formula>
    </cfRule>
    <cfRule type="cellIs" dxfId="0" priority="2" operator="greaterThan">
      <formula>0.25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A00EE-16A1-4F81-BB43-4AC590EB82C2}">
  <dimension ref="A1:I20"/>
  <sheetViews>
    <sheetView showGridLines="0" zoomScale="90" zoomScaleNormal="90" workbookViewId="0">
      <selection activeCell="B29" sqref="B29"/>
    </sheetView>
  </sheetViews>
  <sheetFormatPr defaultRowHeight="15.75" x14ac:dyDescent="0.25"/>
  <cols>
    <col min="1" max="1" width="14.7109375" style="1" bestFit="1" customWidth="1"/>
    <col min="2" max="2" width="13" style="1" bestFit="1" customWidth="1"/>
    <col min="3" max="3" width="52" style="1" customWidth="1"/>
    <col min="4" max="4" width="55.7109375" style="1" bestFit="1" customWidth="1"/>
    <col min="5" max="5" width="20.85546875" style="1" bestFit="1" customWidth="1"/>
    <col min="6" max="6" width="46.140625" style="1" bestFit="1" customWidth="1"/>
    <col min="7" max="7" width="16.7109375" style="1" bestFit="1" customWidth="1"/>
    <col min="8" max="8" width="4.5703125" style="1" bestFit="1" customWidth="1"/>
    <col min="9" max="9" width="12.28515625" style="1" bestFit="1" customWidth="1"/>
    <col min="10" max="16384" width="9.140625" style="1"/>
  </cols>
  <sheetData>
    <row r="1" spans="1:9" x14ac:dyDescent="0.25">
      <c r="A1" s="53" t="s">
        <v>33</v>
      </c>
      <c r="B1" s="54"/>
      <c r="C1" s="54"/>
      <c r="D1" s="54"/>
      <c r="E1" s="54"/>
      <c r="F1" s="54"/>
      <c r="G1" s="54"/>
      <c r="H1" s="54"/>
      <c r="I1" s="55"/>
    </row>
    <row r="2" spans="1:9" x14ac:dyDescent="0.25">
      <c r="A2" s="33" t="s">
        <v>0</v>
      </c>
      <c r="B2" s="33" t="s">
        <v>13</v>
      </c>
      <c r="C2" s="33" t="s">
        <v>17</v>
      </c>
      <c r="D2" s="34" t="s">
        <v>1</v>
      </c>
      <c r="E2" s="34" t="s">
        <v>2</v>
      </c>
      <c r="F2" s="34" t="s">
        <v>9</v>
      </c>
      <c r="G2" s="33" t="s">
        <v>10</v>
      </c>
      <c r="H2" s="33" t="s">
        <v>32</v>
      </c>
      <c r="I2" s="32" t="s">
        <v>61</v>
      </c>
    </row>
    <row r="3" spans="1:9" ht="31.5" x14ac:dyDescent="0.25">
      <c r="A3" s="3" t="s">
        <v>58</v>
      </c>
      <c r="B3" s="3" t="s">
        <v>3</v>
      </c>
      <c r="C3" s="35" t="s">
        <v>59</v>
      </c>
      <c r="D3" s="5" t="s">
        <v>60</v>
      </c>
      <c r="E3" s="4" t="s">
        <v>62</v>
      </c>
      <c r="F3" s="56" t="s">
        <v>63</v>
      </c>
      <c r="G3" s="2" t="s">
        <v>64</v>
      </c>
      <c r="H3" s="2" t="s">
        <v>42</v>
      </c>
      <c r="I3" s="4">
        <v>46287</v>
      </c>
    </row>
    <row r="4" spans="1:9" x14ac:dyDescent="0.25">
      <c r="A4" s="3" t="s">
        <v>55</v>
      </c>
      <c r="B4" s="3" t="s">
        <v>4</v>
      </c>
      <c r="C4" s="36"/>
      <c r="D4" s="5" t="s">
        <v>71</v>
      </c>
      <c r="E4" s="4" t="s">
        <v>70</v>
      </c>
      <c r="F4" s="56" t="s">
        <v>73</v>
      </c>
      <c r="G4" s="2" t="s">
        <v>72</v>
      </c>
      <c r="H4" s="2" t="s">
        <v>69</v>
      </c>
      <c r="I4" s="4">
        <v>46080</v>
      </c>
    </row>
    <row r="5" spans="1:9" x14ac:dyDescent="0.25">
      <c r="A5" s="3" t="s">
        <v>55</v>
      </c>
      <c r="B5" s="3" t="s">
        <v>5</v>
      </c>
      <c r="C5" s="36"/>
      <c r="D5" s="2" t="s">
        <v>107</v>
      </c>
      <c r="E5" s="2" t="s">
        <v>108</v>
      </c>
      <c r="F5" s="31" t="s">
        <v>109</v>
      </c>
      <c r="G5" s="2" t="s">
        <v>110</v>
      </c>
      <c r="H5" s="2" t="s">
        <v>69</v>
      </c>
      <c r="I5" s="4">
        <v>46085</v>
      </c>
    </row>
    <row r="6" spans="1:9" x14ac:dyDescent="0.25">
      <c r="A6" s="3" t="s">
        <v>55</v>
      </c>
      <c r="B6" s="3" t="s">
        <v>7</v>
      </c>
      <c r="C6" s="36"/>
      <c r="D6" s="2" t="s">
        <v>99</v>
      </c>
      <c r="E6" s="2" t="s">
        <v>100</v>
      </c>
      <c r="F6" s="31" t="s">
        <v>101</v>
      </c>
      <c r="G6" s="2" t="s">
        <v>102</v>
      </c>
      <c r="H6" s="2" t="s">
        <v>69</v>
      </c>
      <c r="I6" s="4">
        <v>46084</v>
      </c>
    </row>
    <row r="7" spans="1:9" x14ac:dyDescent="0.25">
      <c r="A7" s="3" t="s">
        <v>55</v>
      </c>
      <c r="B7" s="3" t="s">
        <v>8</v>
      </c>
      <c r="C7" s="36"/>
      <c r="D7" s="2" t="s">
        <v>91</v>
      </c>
      <c r="E7" s="2" t="s">
        <v>92</v>
      </c>
      <c r="F7" s="31" t="s">
        <v>94</v>
      </c>
      <c r="G7" s="2" t="s">
        <v>93</v>
      </c>
      <c r="H7" s="2" t="s">
        <v>54</v>
      </c>
      <c r="I7" s="4">
        <v>46084</v>
      </c>
    </row>
    <row r="8" spans="1:9" x14ac:dyDescent="0.25">
      <c r="A8" s="3" t="s">
        <v>55</v>
      </c>
      <c r="B8" s="39" t="s">
        <v>18</v>
      </c>
      <c r="C8" s="36"/>
      <c r="D8" s="2" t="s">
        <v>106</v>
      </c>
      <c r="E8" s="2" t="s">
        <v>105</v>
      </c>
      <c r="F8" s="31" t="s">
        <v>103</v>
      </c>
      <c r="G8" s="2" t="s">
        <v>104</v>
      </c>
      <c r="H8" s="2" t="s">
        <v>69</v>
      </c>
      <c r="I8" s="4">
        <v>46085</v>
      </c>
    </row>
    <row r="9" spans="1:9" x14ac:dyDescent="0.25">
      <c r="A9" s="3" t="s">
        <v>55</v>
      </c>
      <c r="B9" s="3" t="s">
        <v>19</v>
      </c>
      <c r="C9" s="35"/>
      <c r="D9" s="40" t="s">
        <v>65</v>
      </c>
      <c r="E9" s="4" t="s">
        <v>66</v>
      </c>
      <c r="F9" s="56" t="s">
        <v>68</v>
      </c>
      <c r="G9" s="2" t="s">
        <v>67</v>
      </c>
      <c r="H9" s="2" t="s">
        <v>69</v>
      </c>
      <c r="I9" s="4">
        <v>46080</v>
      </c>
    </row>
    <row r="10" spans="1:9" x14ac:dyDescent="0.25">
      <c r="A10" s="3" t="s">
        <v>55</v>
      </c>
      <c r="B10" s="3" t="s">
        <v>20</v>
      </c>
      <c r="C10" s="35"/>
      <c r="D10" s="40" t="s">
        <v>71</v>
      </c>
      <c r="E10" s="4" t="s">
        <v>70</v>
      </c>
      <c r="F10" s="56" t="s">
        <v>73</v>
      </c>
      <c r="G10" s="2" t="s">
        <v>72</v>
      </c>
      <c r="H10" s="2" t="s">
        <v>69</v>
      </c>
      <c r="I10" s="4">
        <v>46080</v>
      </c>
    </row>
    <row r="11" spans="1:9" x14ac:dyDescent="0.25">
      <c r="A11" s="3" t="s">
        <v>55</v>
      </c>
      <c r="B11" s="3" t="s">
        <v>21</v>
      </c>
      <c r="C11" s="36"/>
      <c r="D11" s="41" t="s">
        <v>74</v>
      </c>
      <c r="E11" s="2" t="s">
        <v>75</v>
      </c>
      <c r="F11" s="31" t="s">
        <v>77</v>
      </c>
      <c r="G11" s="2" t="s">
        <v>76</v>
      </c>
      <c r="H11" s="2" t="s">
        <v>69</v>
      </c>
      <c r="I11" s="4">
        <v>46080</v>
      </c>
    </row>
    <row r="12" spans="1:9" x14ac:dyDescent="0.25">
      <c r="A12" s="3" t="s">
        <v>55</v>
      </c>
      <c r="B12" s="3" t="s">
        <v>22</v>
      </c>
      <c r="C12" s="36"/>
      <c r="D12" s="41" t="s">
        <v>78</v>
      </c>
      <c r="E12" s="2" t="s">
        <v>79</v>
      </c>
      <c r="F12" s="57" t="s">
        <v>82</v>
      </c>
      <c r="G12" s="2" t="s">
        <v>80</v>
      </c>
      <c r="H12" s="2" t="s">
        <v>81</v>
      </c>
      <c r="I12" s="4">
        <v>46080</v>
      </c>
    </row>
    <row r="13" spans="1:9" x14ac:dyDescent="0.25">
      <c r="A13" s="3" t="s">
        <v>55</v>
      </c>
      <c r="B13" s="3" t="s">
        <v>23</v>
      </c>
      <c r="C13" s="36"/>
      <c r="D13" s="2" t="s">
        <v>83</v>
      </c>
      <c r="E13" s="2" t="s">
        <v>84</v>
      </c>
      <c r="F13" s="31" t="s">
        <v>85</v>
      </c>
      <c r="G13" s="2" t="s">
        <v>111</v>
      </c>
      <c r="H13" s="2" t="s">
        <v>42</v>
      </c>
      <c r="I13" s="4">
        <v>46085</v>
      </c>
    </row>
    <row r="14" spans="1:9" x14ac:dyDescent="0.25">
      <c r="A14" s="3" t="s">
        <v>55</v>
      </c>
      <c r="B14" s="3" t="s">
        <v>25</v>
      </c>
      <c r="C14" s="36"/>
      <c r="D14" s="2" t="s">
        <v>86</v>
      </c>
      <c r="E14" s="2" t="s">
        <v>87</v>
      </c>
      <c r="F14" s="31" t="s">
        <v>88</v>
      </c>
      <c r="G14" s="2" t="s">
        <v>90</v>
      </c>
      <c r="H14" s="2" t="s">
        <v>89</v>
      </c>
      <c r="I14" s="4">
        <v>46085</v>
      </c>
    </row>
    <row r="15" spans="1:9" x14ac:dyDescent="0.25">
      <c r="A15" s="3" t="s">
        <v>55</v>
      </c>
      <c r="B15" s="3" t="s">
        <v>26</v>
      </c>
      <c r="C15" s="36"/>
      <c r="D15" s="2" t="s">
        <v>74</v>
      </c>
      <c r="E15" s="2" t="s">
        <v>75</v>
      </c>
      <c r="F15" s="31" t="s">
        <v>77</v>
      </c>
      <c r="G15" s="2" t="s">
        <v>76</v>
      </c>
      <c r="H15" s="2" t="s">
        <v>69</v>
      </c>
      <c r="I15" s="4">
        <v>46084</v>
      </c>
    </row>
    <row r="16" spans="1:9" x14ac:dyDescent="0.25">
      <c r="A16" s="3" t="s">
        <v>55</v>
      </c>
      <c r="B16" s="3" t="s">
        <v>27</v>
      </c>
      <c r="C16" s="36"/>
      <c r="D16" s="5" t="s">
        <v>65</v>
      </c>
      <c r="E16" s="4" t="s">
        <v>66</v>
      </c>
      <c r="F16" s="56" t="s">
        <v>68</v>
      </c>
      <c r="G16" s="2" t="s">
        <v>67</v>
      </c>
      <c r="H16" s="2" t="s">
        <v>69</v>
      </c>
      <c r="I16" s="4">
        <v>46085</v>
      </c>
    </row>
    <row r="17" spans="1:9" x14ac:dyDescent="0.25">
      <c r="A17" s="3" t="s">
        <v>55</v>
      </c>
      <c r="B17" s="3" t="s">
        <v>28</v>
      </c>
      <c r="C17" s="36"/>
      <c r="D17" s="2" t="s">
        <v>95</v>
      </c>
      <c r="E17" s="2" t="s">
        <v>96</v>
      </c>
      <c r="F17" s="31" t="s">
        <v>97</v>
      </c>
      <c r="G17" s="2" t="s">
        <v>98</v>
      </c>
      <c r="H17" s="2" t="s">
        <v>43</v>
      </c>
      <c r="I17" s="4">
        <v>46080</v>
      </c>
    </row>
    <row r="18" spans="1:9" x14ac:dyDescent="0.25">
      <c r="A18" s="3" t="s">
        <v>55</v>
      </c>
      <c r="B18" s="3" t="s">
        <v>29</v>
      </c>
      <c r="C18" s="36"/>
      <c r="D18" s="2" t="s">
        <v>91</v>
      </c>
      <c r="E18" s="2" t="s">
        <v>92</v>
      </c>
      <c r="F18" s="31" t="s">
        <v>94</v>
      </c>
      <c r="G18" s="2" t="s">
        <v>93</v>
      </c>
      <c r="H18" s="2" t="s">
        <v>54</v>
      </c>
      <c r="I18" s="4">
        <v>46084</v>
      </c>
    </row>
    <row r="19" spans="1:9" x14ac:dyDescent="0.25">
      <c r="A19" s="3" t="s">
        <v>55</v>
      </c>
      <c r="B19" s="3" t="s">
        <v>34</v>
      </c>
      <c r="C19" s="36"/>
      <c r="D19" s="2"/>
      <c r="E19" s="2"/>
      <c r="F19" s="31"/>
      <c r="G19" s="2"/>
      <c r="H19" s="2"/>
      <c r="I19" s="4"/>
    </row>
    <row r="20" spans="1:9" x14ac:dyDescent="0.25">
      <c r="A20" s="3" t="s">
        <v>55</v>
      </c>
      <c r="B20" s="3" t="s">
        <v>35</v>
      </c>
      <c r="C20" s="36"/>
      <c r="D20" s="2"/>
      <c r="E20" s="2"/>
      <c r="F20" s="2"/>
      <c r="G20" s="2"/>
      <c r="H20" s="2"/>
      <c r="I20" s="4"/>
    </row>
  </sheetData>
  <mergeCells count="1">
    <mergeCell ref="A1:I1"/>
  </mergeCells>
  <phoneticPr fontId="2" type="noConversion"/>
  <hyperlinks>
    <hyperlink ref="F3" r:id="rId1" xr:uid="{6327E4F5-ED8A-4A9C-9522-AFA7997C5147}"/>
    <hyperlink ref="F9" r:id="rId2" xr:uid="{4853B0E5-9E36-4471-B422-DBF508B37879}"/>
    <hyperlink ref="F10" r:id="rId3" xr:uid="{0BD4789F-A6CB-45B1-8F33-78235ABD87ED}"/>
    <hyperlink ref="F11" r:id="rId4" xr:uid="{5DE4D0BA-06D6-402D-912A-0A615E248E17}"/>
    <hyperlink ref="F12" r:id="rId5" xr:uid="{F84EEBFD-74E8-4F6A-B1C9-C22A4E9BB701}"/>
    <hyperlink ref="F13" r:id="rId6" xr:uid="{F43DC904-4AE7-4856-AD73-AD83CEC6AE53}"/>
    <hyperlink ref="F14" r:id="rId7" xr:uid="{A10CD962-E3C9-4348-9806-236C8DFD52AC}"/>
    <hyperlink ref="F15" r:id="rId8" xr:uid="{DD601B28-503C-4C54-8D92-36686E5AD426}"/>
    <hyperlink ref="F16" r:id="rId9" xr:uid="{5C4891C9-FF1A-4268-8C91-B588193B6439}"/>
    <hyperlink ref="F7" r:id="rId10" xr:uid="{FCE36D69-F0E0-4019-8A67-3F0F4F5CABE9}"/>
    <hyperlink ref="F17" r:id="rId11" xr:uid="{D6112760-7644-4A9E-AF4B-8CEE0BAD5231}"/>
    <hyperlink ref="F6" r:id="rId12" xr:uid="{58BFB0B4-C717-4A01-9CC7-B13D24A6A88B}"/>
    <hyperlink ref="F4" r:id="rId13" xr:uid="{C9918964-6DAF-462C-843C-57D731E62920}"/>
    <hyperlink ref="F8" r:id="rId14" xr:uid="{33F549DB-81B1-4EA2-AA47-1D130CCD8559}"/>
    <hyperlink ref="F5" r:id="rId15" xr:uid="{B5F48B1C-A53A-4B65-BF90-485525C415C3}"/>
    <hyperlink ref="F18" r:id="rId16" xr:uid="{0EDB205A-A503-46F9-A486-5C8F24F1C287}"/>
  </hyperlinks>
  <pageMargins left="0.511811024" right="0.511811024" top="0.78740157499999996" bottom="0.78740157499999996" header="0.31496062000000002" footer="0.31496062000000002"/>
  <pageSetup paperSize="9" orientation="portrait" r:id="rId1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Cálculo</vt:lpstr>
      <vt:lpstr>Fontes Consultadas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Augusto Santiago da Silva Dutra</dc:creator>
  <cp:lastModifiedBy>Stefano Babinski Neto</cp:lastModifiedBy>
  <dcterms:created xsi:type="dcterms:W3CDTF">2021-03-12T13:33:04Z</dcterms:created>
  <dcterms:modified xsi:type="dcterms:W3CDTF">2026-03-09T17:41:41Z</dcterms:modified>
</cp:coreProperties>
</file>